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БЮДЖЕТ 2024\СЕССИЯ ФЕВРАЛЬ\ПРОЕКТ ДЕПУТАТАМ ПОСЛЕ БК\"/>
    </mc:Choice>
  </mc:AlternateContent>
  <bookViews>
    <workbookView xWindow="-120" yWindow="-120" windowWidth="29040" windowHeight="15840"/>
  </bookViews>
  <sheets>
    <sheet name="крайний вариант" sheetId="1" r:id="rId1"/>
  </sheets>
  <definedNames>
    <definedName name="_xlnm._FilterDatabase" localSheetId="0" hidden="1">'крайний вариант'!$A$7:$M$100</definedName>
    <definedName name="Z_00AC0DB5_921F_483A_AE36_41783D7D2049_.wvu.FilterData" localSheetId="0" hidden="1">'крайний вариант'!$A$6:$L$28</definedName>
    <definedName name="Z_00E421A5_E698_47F7_A65A_0BB1C03244A6_.wvu.FilterData" localSheetId="0" hidden="1">'крайний вариант'!$A$4:$L$151</definedName>
    <definedName name="Z_01341E48_5AA9_4977_AC2E_9ECF6AE9CD11_.wvu.FilterData" localSheetId="0" hidden="1">'крайний вариант'!$A$6:$L$28</definedName>
    <definedName name="Z_02049739_E51A_45CD_8258_7B1863F86F8D_.wvu.FilterData" localSheetId="0" hidden="1">'крайний вариант'!$A$154:$L$192</definedName>
    <definedName name="Z_03DA1542_CEB9_44A5_B461_D454BB9663AB_.wvu.FilterData" localSheetId="0" hidden="1">'крайний вариант'!$A$1:$N$28</definedName>
    <definedName name="Z_0476430E_A5C5_47CA_B8C2_6CE73BAA2E1F_.wvu.FilterData" localSheetId="0" hidden="1">'крайний вариант'!$A$154:$L$192</definedName>
    <definedName name="Z_04EDF661_CDE5_46CA_9E6A_41FF2A403FA5_.wvu.FilterData" localSheetId="0" hidden="1">'крайний вариант'!$A$6:$L$28</definedName>
    <definedName name="Z_06E7B191_B7D8_4B04_B6D4_9E0F3718194E_.wvu.FilterData" localSheetId="0" hidden="1">'крайний вариант'!$A$7:$M$100</definedName>
    <definedName name="Z_0BA42986_7D39_4E7A_823B_2CB4B9187C48_.wvu.FilterData" localSheetId="0" hidden="1">'крайний вариант'!$A$4:$I$151</definedName>
    <definedName name="Z_0BF5759A_EEB1_4FC6_AD65_E1E9066DCE38_.wvu.FilterData" localSheetId="0" hidden="1">'крайний вариант'!$A$7:$M$100</definedName>
    <definedName name="Z_0C51B09C_EC7C_4F1B_AC86_0E34208AB25F_.wvu.FilterData" localSheetId="0" hidden="1">'крайний вариант'!$A$4:$I$151</definedName>
    <definedName name="Z_0D4FBB52_8188_4CB7_AA71_1DE930323278_.wvu.FilterData" localSheetId="0" hidden="1">'крайний вариант'!$A$2:$M$28</definedName>
    <definedName name="Z_0D5BD890_960B_4D50_B5EC_89017F4627EC_.wvu.FilterData" localSheetId="0" hidden="1">'крайний вариант'!$A$4:$I$142</definedName>
    <definedName name="Z_0DB37D27_CF2A_4E4C_B7D5_3E195B0EECBB_.wvu.FilterData" localSheetId="0" hidden="1">'крайний вариант'!$A$4:$L$37</definedName>
    <definedName name="Z_0ED4AA2D_AFB3_4A12_BA35_8B910554ACEA_.wvu.FilterData" localSheetId="0" hidden="1">'крайний вариант'!$A$4:$I$151</definedName>
    <definedName name="Z_0FD5EE40_287E_4A20_A4A2_0FD4A5A6C9A2_.wvu.FilterData" localSheetId="0" hidden="1">'крайний вариант'!$A$4:$K$151</definedName>
    <definedName name="Z_10D3BAF2_9487_45D4_BA38_49C6893D4D5A_.wvu.FilterData" localSheetId="0" hidden="1">'крайний вариант'!$A$154:$L$192</definedName>
    <definedName name="Z_11CC2828_A35A_4E5D_A560_92B8E51EE7E7_.wvu.FilterData" localSheetId="0" hidden="1">'крайний вариант'!$A$7:$M$100</definedName>
    <definedName name="Z_13C16315_D7D1_434A_8441_087A6B6AE24C_.wvu.FilterData" localSheetId="0" hidden="1">'крайний вариант'!$A$7:$M$100</definedName>
    <definedName name="Z_13DDD6AE_CE52_47C0_955E_BBF4784C8D5C_.wvu.FilterData" localSheetId="0" hidden="1">'крайний вариант'!$A$4:$L$151</definedName>
    <definedName name="Z_143D96B0_5E59_46BC_95C4_7AFDC4121648_.wvu.FilterData" localSheetId="0" hidden="1">'крайний вариант'!$A$154:$L$192</definedName>
    <definedName name="Z_1466A0F0_639E_4505_A781_0FE6145C8FB9_.wvu.FilterData" localSheetId="0" hidden="1">'крайний вариант'!$A$6:$L$28</definedName>
    <definedName name="Z_1508D3C3_A126_4671_9F27_AF41904E6E94_.wvu.FilterData" localSheetId="0" hidden="1">'крайний вариант'!$A$2:$M$28</definedName>
    <definedName name="Z_153C379D_A65B_4B4D_9755_C768171829FE_.wvu.Rows" localSheetId="0" hidden="1">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</definedName>
    <definedName name="Z_154B2FA1_5DCD_4113_8E8E_C6414387351B_.wvu.FilterData" localSheetId="0" hidden="1">'крайний вариант'!$A$153:$M$196</definedName>
    <definedName name="Z_15940EC1_FDE4_473A_A97E_72C2E09D7202_.wvu.FilterData" localSheetId="0" hidden="1">'крайний вариант'!$A$154:$L$192</definedName>
    <definedName name="Z_15C1722B_4D98_4A88_8F7A_A8625A22D83E_.wvu.FilterData" localSheetId="0" hidden="1">'крайний вариант'!$A$4:$K$151</definedName>
    <definedName name="Z_15C3BBC9_DBB8_4062_859E_3DD67D137835_.wvu.FilterData" localSheetId="0" hidden="1">'крайний вариант'!$A$2:$M$151</definedName>
    <definedName name="Z_17A87A16_9148_4ABA_8C16_3F8B33AF4CB4_.wvu.FilterData" localSheetId="0" hidden="1">'крайний вариант'!$A$4:$L$151</definedName>
    <definedName name="Z_17DA9A6F_25CA_4741_8C70_4A3A6E982920_.wvu.FilterData" localSheetId="0" hidden="1">'крайний вариант'!$A$154:$L$192</definedName>
    <definedName name="Z_18F82ECC_287C_4E18_A71E_5716353A4818_.wvu.FilterData" localSheetId="0" hidden="1">'крайний вариант'!$A$154:$L$192</definedName>
    <definedName name="Z_1948FC6C_0241_4C6F_BE84_617E3B24557F_.wvu.FilterData" localSheetId="0" hidden="1">'крайний вариант'!$A$7:$M$100</definedName>
    <definedName name="Z_1A01B508_456C_42B8_B9D9_1A84760FD660_.wvu.FilterData" localSheetId="0" hidden="1">'крайний вариант'!$A$4:$K$151</definedName>
    <definedName name="Z_1A25DFD7_EC49_4EBE_A53B_694DA6795B8A_.wvu.FilterData" localSheetId="0" hidden="1">'крайний вариант'!$A$7:$M$100</definedName>
    <definedName name="Z_1A455D6C_BE3F_4078_AA4D_502A958DD997_.wvu.FilterData" localSheetId="0" hidden="1">'крайний вариант'!$A$154:$L$192</definedName>
    <definedName name="Z_1AB7E525_4117_4BEE_A65A_1CBAC6B816AC_.wvu.FilterData" localSheetId="0" hidden="1">'крайний вариант'!$A$7:$M$100</definedName>
    <definedName name="Z_1B8EC7B6_DC2C_49BD_B430_99F6FBBA7D5E_.wvu.FilterData" localSheetId="0" hidden="1">'крайний вариант'!$A$7:$M$100</definedName>
    <definedName name="Z_1B98D0B9_B193_44CE_B22E_0B47B423D34C_.wvu.FilterData" localSheetId="0" hidden="1">'крайний вариант'!$A$4:$I$151</definedName>
    <definedName name="Z_1BA352B5_4A5D_48F6_A6F0_2E28FB1F5E2A_.wvu.FilterData" localSheetId="0" hidden="1">'крайний вариант'!$A$1:$N$28</definedName>
    <definedName name="Z_1BEC59F0_D3F9_4F71_A556_2E1F27EFE803_.wvu.FilterData" localSheetId="0" hidden="1">'крайний вариант'!$A$2:$M$151</definedName>
    <definedName name="Z_1CE69D0C_4CA0_4535_AE07_B6A0EEF75A2B_.wvu.FilterData" localSheetId="0" hidden="1">'крайний вариант'!$A$4:$L$151</definedName>
    <definedName name="Z_1DC2D916_25EC_4301_9EDD_8A3F918119E3_.wvu.FilterData" localSheetId="0" hidden="1">'крайний вариант'!$A$4:$I$151</definedName>
    <definedName name="Z_1E6F9A1A_BD9E_4F06_BBE5_5892ED400D73_.wvu.FilterData" localSheetId="0" hidden="1">'крайний вариант'!$A$154:$L$185</definedName>
    <definedName name="Z_1E8CE030_6667_49ED_9A26_585987AD6B56_.wvu.FilterData" localSheetId="0" hidden="1">'крайний вариант'!$A$7:$M$100</definedName>
    <definedName name="Z_1FF573B1_78DC_47A3_8656_2315CE0031D4_.wvu.FilterData" localSheetId="0" hidden="1">'крайний вариант'!$A$154:$L$192</definedName>
    <definedName name="Z_206AE126_38FB_43D1_8880_59C2B120D464_.wvu.FilterData" localSheetId="0" hidden="1">'крайний вариант'!$A$7:$M$100</definedName>
    <definedName name="Z_20C571E4_68B9_4F86_ACB8_EA02C19CF8BD_.wvu.FilterData" localSheetId="0" hidden="1">'крайний вариант'!$A$7:$M$100</definedName>
    <definedName name="Z_2217BD2D_6772_41D5_868E_E2B75945BD86_.wvu.FilterData" localSheetId="0" hidden="1">'крайний вариант'!$A$7:$M$100</definedName>
    <definedName name="Z_23720612_B15A_45AB_8930_F59ABB375B98_.wvu.FilterData" localSheetId="0" hidden="1">'крайний вариант'!$A$4:$I$151</definedName>
    <definedName name="Z_25CB5F50_1EC6_495F_ABFC_30FDB268CCB6_.wvu.FilterData" localSheetId="0" hidden="1">'крайний вариант'!$A$2:$M$151</definedName>
    <definedName name="Z_267D9F39_92E7_41F3_A4F6_85EB399610A9_.wvu.FilterData" localSheetId="0" hidden="1">'крайний вариант'!$A$7:$M$99</definedName>
    <definedName name="Z_2682534A_E634_4E2D_9D58_C20FF323369B_.wvu.FilterData" localSheetId="0" hidden="1">'крайний вариант'!$A$1:$N$28</definedName>
    <definedName name="Z_26BA2648_E845_4F7B_B1FB_DD6D21E3A965_.wvu.FilterData" localSheetId="0" hidden="1">'крайний вариант'!$A$7:$M$100</definedName>
    <definedName name="Z_26BBBB37_ABE7_484B_88D8_F10BF2947E7C_.wvu.FilterData" localSheetId="0" hidden="1">'крайний вариант'!$A$1:$N$28</definedName>
    <definedName name="Z_275C7D82_7677_4EF2_B385_46203348D89D_.wvu.FilterData" localSheetId="0" hidden="1">'крайний вариант'!$A$4:$L$151</definedName>
    <definedName name="Z_278A783A_6FDB_4C84_A51E_E3700B536E78_.wvu.FilterData" localSheetId="0" hidden="1">'крайний вариант'!$A$7:$M$100</definedName>
    <definedName name="Z_28282A2F_ECC9_471D_A33B_FDD9F0FF5109_.wvu.FilterData" localSheetId="0" hidden="1">'крайний вариант'!$A$7:$M$100</definedName>
    <definedName name="Z_286F74A5_2A4B_4877_B9EF_8A244904F879_.wvu.FilterData" localSheetId="0" hidden="1">'крайний вариант'!$A$1:$N$28</definedName>
    <definedName name="Z_293FD4CB_07BC_40E2_98F3_77EBA86E69EB_.wvu.FilterData" localSheetId="0" hidden="1">'крайний вариант'!$A$154:$L$192</definedName>
    <definedName name="Z_29D009E5_DAF7_49F6_AEE8_5E2996D40B11_.wvu.FilterData" localSheetId="0" hidden="1">'крайний вариант'!$A$4:$L$151</definedName>
    <definedName name="Z_2AFCE078_760D_4B6C_9F3C_19A4FF150CB6_.wvu.FilterData" localSheetId="0" hidden="1">'крайний вариант'!$A$4:$I$151</definedName>
    <definedName name="Z_2BB0730D_E132_4214_AFB8_28BD67E86A1D_.wvu.FilterData" localSheetId="0" hidden="1">'крайний вариант'!$A$4:$L$151</definedName>
    <definedName name="Z_2C8AD166_4968_44FD_BC20_AA4DA75DC6FA_.wvu.FilterData" localSheetId="0" hidden="1">'крайний вариант'!$A$1:$N$28</definedName>
    <definedName name="Z_2D5D3583_7F46_4802_AFE6_56F5B47C1541_.wvu.FilterData" localSheetId="0" hidden="1">'крайний вариант'!$A$7:$M$100</definedName>
    <definedName name="Z_2D7542BD_AF4A_477C_99A4_E9435F53E527_.wvu.FilterData" localSheetId="0" hidden="1">'крайний вариант'!$A$7:$M$100</definedName>
    <definedName name="Z_2E37C5A1_6813_4B71_879F_37E5AA01942C_.wvu.FilterData" localSheetId="0" hidden="1">'крайний вариант'!$A$7:$M$100</definedName>
    <definedName name="Z_2EB9443F_BB02_4CDD_8A6D_15D39BB16785_.wvu.FilterData" localSheetId="0" hidden="1">'крайний вариант'!$A$1:$N$28</definedName>
    <definedName name="Z_2EF3497E_7090_42FB_96C1_A13D642396CE_.wvu.FilterData" localSheetId="0" hidden="1">'крайний вариант'!$A$2:$M$28</definedName>
    <definedName name="Z_2F6661D5_C534_4CE3_AB4E_B6150A76CA1C_.wvu.FilterData" localSheetId="0" hidden="1">'крайний вариант'!$A$154:$L$192</definedName>
    <definedName name="Z_30E5BB8B_72F2_4ED8_B5BE_2012CF9818D4_.wvu.FilterData" localSheetId="0" hidden="1">'крайний вариант'!$A$4:$I$151</definedName>
    <definedName name="Z_321B7984_9006_443F_AE0A_24919EDB684B_.wvu.FilterData" localSheetId="0" hidden="1">'крайний вариант'!$A$154:$L$192</definedName>
    <definedName name="Z_322EC048_818B_469A_A2BB_8E66F8032EDD_.wvu.FilterData" localSheetId="0" hidden="1">'крайний вариант'!$A$154:$L$192</definedName>
    <definedName name="Z_32A5534D_2FC9_40B6_B752_F06A7C6F1302_.wvu.FilterData" localSheetId="0" hidden="1">'крайний вариант'!$A$154:$L$192</definedName>
    <definedName name="Z_334B14A0_FD99_460A_9BC3_581BB996E167_.wvu.FilterData" localSheetId="0" hidden="1">'крайний вариант'!$A$4:$I$142</definedName>
    <definedName name="Z_35230852_6216_4033_A6A0_068713DB5E2D_.wvu.FilterData" localSheetId="0" hidden="1">'крайний вариант'!$A$4:$I$151</definedName>
    <definedName name="Z_36D1F2FD_7B99_4C29_828A_FDA9345005C5_.wvu.FilterData" localSheetId="0" hidden="1">'крайний вариант'!$A$4:$L$151</definedName>
    <definedName name="Z_37B439FD_5F3B_4A0B_9603_353057BE348E_.wvu.FilterData" localSheetId="0" hidden="1">'крайний вариант'!$A$4:$K$151</definedName>
    <definedName name="Z_38146A99_EF02_4A71_8033_650BE4D36DF5_.wvu.FilterData" localSheetId="0" hidden="1">'крайний вариант'!$A$2:$M$151</definedName>
    <definedName name="Z_3817A243_FFAF_43B4_8FE6_434696EE5ACC_.wvu.FilterData" localSheetId="0" hidden="1">'крайний вариант'!$A$4:$I$151</definedName>
    <definedName name="Z_39202621_8E6D_440C_AFB1_0EE4245B5AEB_.wvu.FilterData" localSheetId="0" hidden="1">'крайний вариант'!$A$7:$M$100</definedName>
    <definedName name="Z_3964A687_78A9_443D_AF43_704AEE5164CC_.wvu.FilterData" localSheetId="0" hidden="1">'крайний вариант'!$A$4:$L$37</definedName>
    <definedName name="Z_39912B2D_E166_4427_8361_91E6C3A8865F_.wvu.FilterData" localSheetId="0" hidden="1">'крайний вариант'!$A$4:$L$37</definedName>
    <definedName name="Z_3A6C79F7_F67E_4D73_8D6E_B19C9936B38B_.wvu.FilterData" localSheetId="0" hidden="1">'крайний вариант'!$A$4:$K$151</definedName>
    <definedName name="Z_3CA42EF6_7A6D_463E_9475_3FB017E90087_.wvu.FilterData" localSheetId="0" hidden="1">'крайний вариант'!$A$1:$N$28</definedName>
    <definedName name="Z_3D0AF59D_841F_4B74_8041_1E35ADE13B4F_.wvu.FilterData" localSheetId="0" hidden="1">'крайний вариант'!$A$4:$K$151</definedName>
    <definedName name="Z_3D8E6975_1271_48EA_AE2C_2E8C3E0684FE_.wvu.FilterData" localSheetId="0" hidden="1">'крайний вариант'!$A$7:$M$100</definedName>
    <definedName name="Z_3DA407A9_D844_47E3_BF29_C04FD8080B75_.wvu.FilterData" localSheetId="0" hidden="1">'крайний вариант'!$A$1:$N$28</definedName>
    <definedName name="Z_40B0EE34_8AC7_43CE_90F9_1CF9C3583CC0_.wvu.FilterData" localSheetId="0" hidden="1">'крайний вариант'!$A$154:$L$192</definedName>
    <definedName name="Z_41182C7F_F27F_4C08_9FE6_92939A34B1AF_.wvu.FilterData" localSheetId="0" hidden="1">'крайний вариант'!$A$7:$M$100</definedName>
    <definedName name="Z_41BAC17D_4F6B_40D3_86A4_9995117C2FC5_.wvu.FilterData" localSheetId="0" hidden="1">'крайний вариант'!$A$2:$M$151</definedName>
    <definedName name="Z_424F800A_9139_4F1F_B46D_03B892469DBF_.wvu.FilterData" localSheetId="0" hidden="1">'крайний вариант'!$A$2:$M$151</definedName>
    <definedName name="Z_427FCE8D_E89E_4EB6_A505_6EE3AD4E47A0_.wvu.FilterData" localSheetId="0" hidden="1">'крайний вариант'!$A$7:$M$100</definedName>
    <definedName name="Z_4298D7C5_41F6_4DD1_BDAB_A2E4005BFCBF_.wvu.FilterData" localSheetId="0" hidden="1">'крайний вариант'!$A$7:$M$100</definedName>
    <definedName name="Z_42E58AEB_92B1_4EB6_8B39_D15BEF085A35_.wvu.FilterData" localSheetId="0" hidden="1">'крайний вариант'!$A$154:$L$192</definedName>
    <definedName name="Z_447FEB72_91F8_4509_A19E_332A7318EBBA_.wvu.FilterData" localSheetId="0" hidden="1">'крайний вариант'!$A$7:$M$100</definedName>
    <definedName name="Z_451544D6_8D7B_4FDF_9B8D_A78552E44D7A_.wvu.FilterData" localSheetId="0" hidden="1">'крайний вариант'!$A$2:$M$151</definedName>
    <definedName name="Z_45793F2F_223C_47D0_BB23_C2AC38D081FC_.wvu.FilterData" localSheetId="0" hidden="1">'крайний вариант'!$A$6:$L$28</definedName>
    <definedName name="Z_46509E29_ED60_4B28_B1DA_8F187BECB82E_.wvu.FilterData" localSheetId="0" hidden="1">'крайний вариант'!$A$4:$I$151</definedName>
    <definedName name="Z_471FE71B_7CCD_49C1_9A24_F06347D5AF9A_.wvu.FilterData" localSheetId="0" hidden="1">'крайний вариант'!$A$7:$M$100</definedName>
    <definedName name="Z_47FB3B57_DBCF_49AE_BA3E_585E205D6901_.wvu.FilterData" localSheetId="0" hidden="1">'крайний вариант'!$A$4:$L$151</definedName>
    <definedName name="Z_48BF9DAA_6C6E_40CF_9A5C_E021F5E176E6_.wvu.FilterData" localSheetId="0" hidden="1">'крайний вариант'!$A$4:$L$151</definedName>
    <definedName name="Z_4BAD34C5_49B0_4580_AB98_1BCB78FFED37_.wvu.FilterData" localSheetId="0" hidden="1">'крайний вариант'!$A$4:$I$142</definedName>
    <definedName name="Z_4BE02421_FE41_4606_923E_516814B6A05B_.wvu.FilterData" localSheetId="0" hidden="1">'крайний вариант'!$A$7:$M$100</definedName>
    <definedName name="Z_4C1AA72B_A7F3_441F_86A5_6F0CDEB9A001_.wvu.FilterData" localSheetId="0" hidden="1">'крайний вариант'!$A$154:$L$192</definedName>
    <definedName name="Z_4DD386FF_8973_4ACF_8559_CC685F2CA592_.wvu.FilterData" localSheetId="0" hidden="1">'крайний вариант'!$A$2:$M$151</definedName>
    <definedName name="Z_4E606058_A0AD_42CD_B81B_D0A61B868E37_.wvu.FilterData" localSheetId="0" hidden="1">'крайний вариант'!$A$1:$N$28</definedName>
    <definedName name="Z_4FB4FF46_66EB_4E53_A1E0_3E14F7F25022_.wvu.FilterData" localSheetId="0" hidden="1">'крайний вариант'!$A$4:$I$142</definedName>
    <definedName name="Z_51A9E11A_977F_40B2_BD74_17BDA5FA81DD_.wvu.FilterData" localSheetId="0" hidden="1">'крайний вариант'!$A$7:$M$100</definedName>
    <definedName name="Z_51E4DA28_C96B_4CCF_B5C6_4CD33A805533_.wvu.FilterData" localSheetId="0" hidden="1">'крайний вариант'!$A$4:$L$151</definedName>
    <definedName name="Z_542A1DA1_DD83_4366_B8B8_DC8D8F196A88_.wvu.FilterData" localSheetId="0" hidden="1">'крайний вариант'!$A$4:$I$142</definedName>
    <definedName name="Z_54335C91_B63C_4D89_BF0D_B7248C89ED86_.wvu.FilterData" localSheetId="0" hidden="1">'крайний вариант'!$A$2:$M$28</definedName>
    <definedName name="Z_54E21673_BB1D_420F_A072_0911A30D3FFA_.wvu.FilterData" localSheetId="0" hidden="1">'крайний вариант'!$A$154:$L$192</definedName>
    <definedName name="Z_562E35F6_23B3_4D35_B056_AA71EA1B4548_.wvu.FilterData" localSheetId="0" hidden="1">'крайний вариант'!$A$1:$N$28</definedName>
    <definedName name="Z_564FD9CF_EA06_47DF_94A3_50AF92115222_.wvu.FilterData" localSheetId="0" hidden="1">'крайний вариант'!$A$4:$I$151</definedName>
    <definedName name="Z_5678BF7D_7EE9_4697_A77C_F4F015EFB6B3_.wvu.FilterData" localSheetId="0" hidden="1">'крайний вариант'!$A$2:$M$28</definedName>
    <definedName name="Z_574D1DDC_14D2_44B9_839B_E6B80105E5EE_.wvu.FilterData" localSheetId="0" hidden="1">'крайний вариант'!$A$4:$K$151</definedName>
    <definedName name="Z_57D224FD_2FA7_43EB_BF6E_EA3C85C14989_.wvu.FilterData" localSheetId="0" hidden="1">'крайний вариант'!$A$7:$M$100</definedName>
    <definedName name="Z_57FA277D_EE80_424B_92E5_B0A6C20F5E82_.wvu.FilterData" localSheetId="0" hidden="1">'крайний вариант'!$A$4:$I$151</definedName>
    <definedName name="Z_5909F383_F8AD_46C9_9BE7_1B86A82182EC_.wvu.FilterData" localSheetId="0" hidden="1">'крайний вариант'!$A$4:$I$151</definedName>
    <definedName name="Z_5923C91C_E809_4A27_B285_26C1F288BFDE_.wvu.FilterData" localSheetId="0" hidden="1">'крайний вариант'!$A$4:$I$151</definedName>
    <definedName name="Z_5AD3E799_5E3B_4D68_8FF4_723801A1647F_.wvu.FilterData" localSheetId="0" hidden="1">'крайний вариант'!$A$4:$K$151</definedName>
    <definedName name="Z_5B0AB5A2_4212_4045_A1EC_2D9813C69AC3_.wvu.FilterData" localSheetId="0" hidden="1">'крайний вариант'!$A$4:$I$151</definedName>
    <definedName name="Z_5B2231FD_264C_4F14_AF06_64D9B0B6136E_.wvu.FilterData" localSheetId="0" hidden="1">'крайний вариант'!$A$7:$M$100</definedName>
    <definedName name="Z_5BDB3764_8F92_47F0_B53B_256435DF4D46_.wvu.FilterData" localSheetId="0" hidden="1">'крайний вариант'!$A$7:$M$100</definedName>
    <definedName name="Z_5D01DEEB_2A19_4A15_A737_D6B47D9453B7_.wvu.FilterData" localSheetId="0" hidden="1">'крайний вариант'!$A$7:$M$99</definedName>
    <definedName name="Z_5E1313D5_6E30_4BF2_8600_788B53C6BADA_.wvu.FilterData" localSheetId="0" hidden="1">'крайний вариант'!$A$4:$L$151</definedName>
    <definedName name="Z_5E3536EB_13EC_430A_8EED_90AF8AB61DEE_.wvu.FilterData" localSheetId="0" hidden="1">'крайний вариант'!$A$1:$N$28</definedName>
    <definedName name="Z_5F45BAF8_0D2E_4175_8975_EAF98C5A92DA_.wvu.FilterData" localSheetId="0" hidden="1">'крайний вариант'!$A$7:$M$100</definedName>
    <definedName name="Z_6087776B_F3C4_476B_9B57_E9663134C890_.wvu.FilterData" localSheetId="0" hidden="1">'крайний вариант'!$A$4:$K$151</definedName>
    <definedName name="Z_612BCCDC_3780_4929_A156_A819CDB8DB3A_.wvu.FilterData" localSheetId="0" hidden="1">'крайний вариант'!$A$7:$M$100</definedName>
    <definedName name="Z_615FBBAF_3F65_4025_9C4D_0AFEC1F10BD9_.wvu.FilterData" localSheetId="0" hidden="1">'крайний вариант'!$A$154:$L$192</definedName>
    <definedName name="Z_61694087_F9FF_469A_852E_3516B51EE41D_.wvu.FilterData" localSheetId="0" hidden="1">'крайний вариант'!$A$7:$M$100</definedName>
    <definedName name="Z_61EE6EC8_E784_4DB7_BEA9_4F58A54D2409_.wvu.FilterData" localSheetId="0" hidden="1">'крайний вариант'!$A$1:$N$28</definedName>
    <definedName name="Z_628CE822_C2EF_47B9_A88D_DD60521BD79B_.wvu.FilterData" localSheetId="0" hidden="1">'крайний вариант'!$A$7:$M$100</definedName>
    <definedName name="Z_628CE822_C2EF_47B9_A88D_DD60521BD79B_.wvu.PrintArea" localSheetId="0" hidden="1">'крайний вариант'!$A$1:$K$215</definedName>
    <definedName name="Z_636282FF_FFD1_423F_9B64_50CF94AF6BE3_.wvu.FilterData" localSheetId="0" hidden="1">'крайний вариант'!$A$1:$N$28</definedName>
    <definedName name="Z_636FBB25_9ED3_4A9D_BC03_CF261342B8EF_.wvu.FilterData" localSheetId="0" hidden="1">'крайний вариант'!$A$1:$N$28</definedName>
    <definedName name="Z_6387DE16_930E_49EA_8132_A6EB76FC32B6_.wvu.FilterData" localSheetId="0" hidden="1">'крайний вариант'!$A$154:$L$192</definedName>
    <definedName name="Z_6403C313_0C9D_419B_99B6_813118787BAC_.wvu.FilterData" localSheetId="0" hidden="1">'крайний вариант'!$A$4:$K$151</definedName>
    <definedName name="Z_65729556_68C4_4137_BF9F_9C74B60AC56D_.wvu.FilterData" localSheetId="0" hidden="1">'крайний вариант'!$A$7:$M$100</definedName>
    <definedName name="Z_65E0BB6F_D885_4C74_AEA1_F20A1C916AD0_.wvu.FilterData" localSheetId="0" hidden="1">'крайний вариант'!$A$2:$M$151</definedName>
    <definedName name="Z_667C5C33_93CB_4E10_8B8B_93566451ED9C_.wvu.FilterData" localSheetId="0" hidden="1">'крайний вариант'!$A$4:$L$151</definedName>
    <definedName name="Z_6683D8FE_FEDD_48E3_8710_BD64AF6E7B5A_.wvu.FilterData" localSheetId="0" hidden="1">'крайний вариант'!$A$7:$M$100</definedName>
    <definedName name="Z_678A9D6A_CD2F_4FC5_ADAB_B9CA298D42A2_.wvu.Cols" localSheetId="0" hidden="1">'крайний вариант'!$B:$D</definedName>
    <definedName name="Z_678A9D6A_CD2F_4FC5_ADAB_B9CA298D42A2_.wvu.FilterData" localSheetId="0" hidden="1">'крайний вариант'!$A$7:$M$100</definedName>
    <definedName name="Z_6A31EF51_B55D_4CD1_9E17_E5519D654C78_.wvu.FilterData" localSheetId="0" hidden="1">'крайний вариант'!$A$1:$N$28</definedName>
    <definedName name="Z_6A330BDA_3084_4611_A136_A3830D3E172B_.wvu.FilterData" localSheetId="0" hidden="1">'крайний вариант'!$A$4:$K$151</definedName>
    <definedName name="Z_6A804E0C_56FF_455F_B6E7_CFA567F084C8_.wvu.FilterData" localSheetId="0" hidden="1">'крайний вариант'!$A$154:$L$192</definedName>
    <definedName name="Z_6B501CD7_2038_478A_8597_AAD6E6C55EEE_.wvu.FilterData" localSheetId="0" hidden="1">'крайний вариант'!$A$2:$M$151</definedName>
    <definedName name="Z_6C974958_5E6C_4A5C_B55D_3329267D4372_.wvu.FilterData" localSheetId="0" hidden="1">'крайний вариант'!$A$4:$I$142</definedName>
    <definedName name="Z_6C985BF9_4E2E_41B7_9448_9E66FAC07156_.wvu.FilterData" localSheetId="0" hidden="1">'крайний вариант'!$A$2:$M$151</definedName>
    <definedName name="Z_6DB75ABE_95B7_4583_849E_4D961E7A32DB_.wvu.FilterData" localSheetId="0" hidden="1">'крайний вариант'!$A$4:$I$151</definedName>
    <definedName name="Z_6DEBE101_19D0_4B44_B0B9_0F2CD0178736_.wvu.FilterData" localSheetId="0" hidden="1">'крайний вариант'!$A$2:$M$151</definedName>
    <definedName name="Z_6E17E2F5_F7CB_44C0_A17D_8E6F541DB72C_.wvu.FilterData" localSheetId="0" hidden="1">'крайний вариант'!$A$7:$M$100</definedName>
    <definedName name="Z_6EBDD3E9_6788_4B2C_85FD_FC3C232510E3_.wvu.FilterData" localSheetId="0" hidden="1">'крайний вариант'!$A$7:$M$100</definedName>
    <definedName name="Z_6F1441E1_25FA_4C62_94F7_9AD2C4FBFC7F_.wvu.FilterData" localSheetId="0" hidden="1">'крайний вариант'!$A$154:$L$192</definedName>
    <definedName name="Z_703F24E5_9545_485C_85A8_58161C9EADD2_.wvu.FilterData" localSheetId="0" hidden="1">'крайний вариант'!$A$7:$M$100</definedName>
    <definedName name="Z_7194CDB0_A62C_4B49_8810_4F72F28D29F1_.wvu.FilterData" localSheetId="0" hidden="1">'крайний вариант'!$A$4:$K$151</definedName>
    <definedName name="Z_72CBF25A_CC34_4B12_8CC2_7ECE1E836672_.wvu.FilterData" localSheetId="0" hidden="1">'крайний вариант'!$A$7:$M$100</definedName>
    <definedName name="Z_730F185A_D1D5_44A1_8479_635DBF328A26_.wvu.FilterData" localSheetId="0" hidden="1">'крайний вариант'!$A$1:$N$28</definedName>
    <definedName name="Z_7313D556_CA72_4BF5_B6FE_D8734D64033E_.wvu.FilterData" localSheetId="0" hidden="1">'крайний вариант'!$A$7:$M$100</definedName>
    <definedName name="Z_73C06395_A4DD_476C_ADBB_BE41A4597BC1_.wvu.FilterData" localSheetId="0" hidden="1">'крайний вариант'!$A$2:$M$151</definedName>
    <definedName name="Z_744DBF9C_7688_4F98_8855_6D5AE98C3108_.wvu.FilterData" localSheetId="0" hidden="1">'крайний вариант'!$A$7:$M$100</definedName>
    <definedName name="Z_749054CE_40F0_45D0_8798_3EF33B041280_.wvu.FilterData" localSheetId="0" hidden="1">'крайний вариант'!$A$154:$L$192</definedName>
    <definedName name="Z_75269D2C_8336_4142_B44E_6574A335C312_.wvu.FilterData" localSheetId="0" hidden="1">'крайний вариант'!$A$1:$N$28</definedName>
    <definedName name="Z_7653144A_D1B7_43A7_938F_9F1BC60230BA_.wvu.FilterData" localSheetId="0" hidden="1">'крайний вариант'!$A$4:$I$142</definedName>
    <definedName name="Z_773C9A6D_D94C_4F11_A27E_04EF47427F4D_.wvu.FilterData" localSheetId="0" hidden="1">'крайний вариант'!$A$4:$K$151</definedName>
    <definedName name="Z_773C9A6D_D94C_4F11_A27E_04EF47427F4D_.wvu.PrintArea" localSheetId="0" hidden="1">'крайний вариант'!$A$1:$K$215</definedName>
    <definedName name="Z_773C9A6D_D94C_4F11_A27E_04EF47427F4D_.wvu.Rows" localSheetId="0" hidden="1">'крайний вариант'!#REF!,'крайний вариант'!$85:$85,'крайний вариант'!$87:$87,'крайний вариант'!#REF!</definedName>
    <definedName name="Z_790C0BC8_34C3_4957_9C9F_5D6980057ACD_.wvu.FilterData" localSheetId="0" hidden="1">'крайний вариант'!$A$4:$I$151</definedName>
    <definedName name="Z_7A2053E8_24D5_4C21_A033_2E4916DDE8CA_.wvu.FilterData" localSheetId="0" hidden="1">'крайний вариант'!$A$4:$K$151</definedName>
    <definedName name="Z_7A575DE4_2C51_424C_8211_7D2F8FCEBC7E_.wvu.FilterData" localSheetId="0" hidden="1">'крайний вариант'!$A$4:$K$151</definedName>
    <definedName name="Z_7B266C60_22BF_4A3D_ACB6_FBA7C2BEDB71_.wvu.FilterData" localSheetId="0" hidden="1">'крайний вариант'!$A$154:$L$192</definedName>
    <definedName name="Z_7BD2425D_DB20_4CC0_922B_B93D2A3432E1_.wvu.FilterData" localSheetId="0" hidden="1">'крайний вариант'!$A$4:$K$151</definedName>
    <definedName name="Z_7C58516B_D6A1_4A02_8B1C_95C91A8689D6_.wvu.FilterData" localSheetId="0" hidden="1">'крайний вариант'!$A$4:$K$151</definedName>
    <definedName name="Z_7D081FA7_C24A_4336_A57C_0BD1C4D3C4F8_.wvu.FilterData" localSheetId="0" hidden="1">'крайний вариант'!$A$1:$N$28</definedName>
    <definedName name="Z_7DCB2804_B916_4E34_94F8_53CF3025019A_.wvu.FilterData" localSheetId="0" hidden="1">'крайний вариант'!$A$154:$L$192</definedName>
    <definedName name="Z_8095242C_E545_43B7_B63B_0BA82A05C780_.wvu.FilterData" localSheetId="0" hidden="1">'крайний вариант'!$A$7:$M$100</definedName>
    <definedName name="Z_80F50749_5BB2_4C44_98AA_639623170523_.wvu.FilterData" localSheetId="0" hidden="1">'крайний вариант'!$A$4:$I$151</definedName>
    <definedName name="Z_82A9892E_11C6_48DC_BD55_44EC60845872_.wvu.FilterData" localSheetId="0" hidden="1">'крайний вариант'!$A$4:$I$151</definedName>
    <definedName name="Z_836820B5_640F_4457_B01A_8D24B3B92850_.wvu.FilterData" localSheetId="0" hidden="1">'крайний вариант'!$A$4:$K$151</definedName>
    <definedName name="Z_8384B79B_9A72_4D01_98C8_BB49B4CF31C1_.wvu.FilterData" localSheetId="0" hidden="1">'крайний вариант'!$A$154:$L$192</definedName>
    <definedName name="Z_8460DCF5_4414_47F2_9589_EADC154DA275_.wvu.FilterData" localSheetId="0" hidden="1">'крайний вариант'!$A$4:$I$142</definedName>
    <definedName name="Z_862F6896_9728_4A0B_B72B_620B40E18C42_.wvu.FilterData" localSheetId="0" hidden="1">'крайний вариант'!$A$4:$K$151</definedName>
    <definedName name="Z_8777DF11_0D4F_47AB_AE76_B19B59C2AE60_.wvu.FilterData" localSheetId="0" hidden="1">'крайний вариант'!$A$4:$L$151</definedName>
    <definedName name="Z_88C336E2_DEA0_4FEC_A5C4_66485F95BE03_.wvu.FilterData" localSheetId="0" hidden="1">'крайний вариант'!$A$7:$M$100</definedName>
    <definedName name="Z_88C336E2_DEA0_4FEC_A5C4_66485F95BE03_.wvu.Rows" localSheetId="0" hidden="1">'крайний вариант'!#REF!,'крайний вариант'!#REF!,'крайний вариант'!$34:$49,'крайний вариант'!#REF!,'крайний вариант'!$66:$73,'крайний вариант'!#REF!,'крайний вариант'!$87:$87,'крайний вариант'!#REF!,'крайний вариант'!$100:$102,'крайний вариант'!#REF!,'крайний вариант'!$114:$115,'крайний вариант'!$128:$132,'крайний вариант'!$139:$139,'крайний вариант'!$147:$149,'крайний вариант'!$174:$192</definedName>
    <definedName name="Z_88F50029_D994_4DFB_8294_B5769E6BBD64_.wvu.FilterData" localSheetId="0" hidden="1">'крайний вариант'!$A$7:$M$100</definedName>
    <definedName name="Z_898B124E_03C6_4BA9_B10B_D10F2CDABC39_.wvu.FilterData" localSheetId="0" hidden="1">'крайний вариант'!$A$4:$L$151</definedName>
    <definedName name="Z_8C9F4676_770F_4CFA_89C1_7BBA2C92C5FA_.wvu.FilterData" localSheetId="0" hidden="1">'крайний вариант'!$A$4:$K$151</definedName>
    <definedName name="Z_8DA0D955_95AA_478B_9ADB_8F0DA6827543_.wvu.FilterData" localSheetId="0" hidden="1">'крайний вариант'!$A$7:$M$100</definedName>
    <definedName name="Z_8F130ADD_1C12_41FE_A3D4_04B1424F8F17_.wvu.FilterData" localSheetId="0" hidden="1">'крайний вариант'!$A$7:$M$99</definedName>
    <definedName name="Z_8FDBD45A_9B99_4E62_94F1_1398D77C1CF0_.wvu.FilterData" localSheetId="0" hidden="1">'крайний вариант'!$A$7:$M$100</definedName>
    <definedName name="Z_917AE6E3_C349_45B3_8595_3CC023AC8FB0_.wvu.FilterData" localSheetId="0" hidden="1">'крайний вариант'!$A$154:$L$192</definedName>
    <definedName name="Z_93C01840_E025_4C00_A8DE_5BD6E9A42532_.wvu.FilterData" localSheetId="0" hidden="1">'крайний вариант'!$A$6:$L$28</definedName>
    <definedName name="Z_93FAC14E_ED93_4204_B678_2CBC66983056_.wvu.FilterData" localSheetId="0" hidden="1">'крайний вариант'!$A$7:$M$100</definedName>
    <definedName name="Z_95751ED9_154A_4E60_B553_25950DDC6B6C_.wvu.FilterData" localSheetId="0" hidden="1">'крайний вариант'!$A$1:$N$28</definedName>
    <definedName name="Z_95A1656D_F498_4A04_9F80_3EE3573C6565_.wvu.FilterData" localSheetId="0" hidden="1">'крайний вариант'!$A$154:$L$192</definedName>
    <definedName name="Z_961759C3_88FC_4756_AD49_6C19DA3D36EA_.wvu.FilterData" localSheetId="0" hidden="1">'крайний вариант'!$A$4:$I$151</definedName>
    <definedName name="Z_963564C4_3207_4C85_816D_7BD58CA7F37B_.wvu.FilterData" localSheetId="0" hidden="1">'крайний вариант'!$A$4:$I$151</definedName>
    <definedName name="Z_96423586_803A_41BC_B3FC_8A7A6A8818C9_.wvu.FilterData" localSheetId="0" hidden="1">'крайний вариант'!$A$4:$K$151</definedName>
    <definedName name="Z_96C6396B_1725_46F8_90E5_0FA507F17BC6_.wvu.FilterData" localSheetId="0" hidden="1">'крайний вариант'!$A$4:$K$151</definedName>
    <definedName name="Z_96CC940C_7995_4B63_9084_5F83B6F7AA28_.wvu.FilterData" localSheetId="0" hidden="1">'крайний вариант'!$A$4:$I$142</definedName>
    <definedName name="Z_975D0FB1_C205_436B_8789_FFA4C80CD80F_.wvu.FilterData" localSheetId="0" hidden="1">'крайний вариант'!$A$2:$M$151</definedName>
    <definedName name="Z_994800D4_27F5_4A53_A61A_2B60353674DB_.wvu.FilterData" localSheetId="0" hidden="1">'крайний вариант'!$A$1:$N$28</definedName>
    <definedName name="Z_996BB1DC_8499_4051_A56D_1D04F9A8D671_.wvu.FilterData" localSheetId="0" hidden="1">'крайний вариант'!$A$4:$I$142</definedName>
    <definedName name="Z_9A21076C_6F7A_4E90_AEB1_D667BEDB3CD3_.wvu.FilterData" localSheetId="0" hidden="1">'крайний вариант'!$A$7:$M$100</definedName>
    <definedName name="Z_9C3713B0_1FB0_4C45_8E56_E8CF9598F013_.wvu.FilterData" localSheetId="0" hidden="1">'крайний вариант'!$A$7:$M$100</definedName>
    <definedName name="Z_9C6C2F98_DE70_405F_80FB_147234962B39_.wvu.FilterData" localSheetId="0" hidden="1">'крайний вариант'!$A$154:$L$192</definedName>
    <definedName name="Z_9CE4AF25_D348_4D80_81FE_6C69026BFE5E_.wvu.FilterData" localSheetId="0" hidden="1">'крайний вариант'!$A$1:$N$28</definedName>
    <definedName name="Z_9D973A29_B18A_4300_8735_40F4D5040C33_.wvu.Cols" localSheetId="0" hidden="1">'крайний вариант'!$B:$D</definedName>
    <definedName name="Z_9D973A29_B18A_4300_8735_40F4D5040C33_.wvu.FilterData" localSheetId="0" hidden="1">'крайний вариант'!$A$7:$M$100</definedName>
    <definedName name="Z_9D973A29_B18A_4300_8735_40F4D5040C33_.wvu.PrintArea" localSheetId="0" hidden="1">'крайний вариант'!$A$1:$K$215</definedName>
    <definedName name="Z_9EA594CF_A6B0_4DFA_8350_EDDCBE152AB4_.wvu.PrintArea" localSheetId="0" hidden="1">'крайний вариант'!$A$1:$I$215</definedName>
    <definedName name="Z_9EB69238_33B5_4767_B0A7_65B774A4CD49_.wvu.FilterData" localSheetId="0" hidden="1">'крайний вариант'!$A$4:$K$151</definedName>
    <definedName name="Z_A0A772BE_8118_46CD_A2F3_817C707A7F5F_.wvu.FilterData" localSheetId="0" hidden="1">'крайний вариант'!$A$4:$K$151</definedName>
    <definedName name="Z_A2BA3435_35EE_4A0B_BB5D_9566EFAB74FF_.wvu.FilterData" localSheetId="0" hidden="1">'крайний вариант'!$A$154:$L$192</definedName>
    <definedName name="Z_A624A9E4_9116_4FD1_AAFB_7EA9358E602B_.wvu.FilterData" localSheetId="0" hidden="1">'крайний вариант'!$A$4:$I$142</definedName>
    <definedName name="Z_A65C076D_CB8F_46B6_AD85_9850720E7D8C_.wvu.FilterData" localSheetId="0" hidden="1">'крайний вариант'!$A$7:$M$100</definedName>
    <definedName name="Z_A67343F4_491F_4E2C_83DF_EDFCEDB88A53_.wvu.FilterData" localSheetId="0" hidden="1">'крайний вариант'!$A$7:$M$99</definedName>
    <definedName name="Z_A6976CE0_F41B_4249_B365_CD306BA0FCDB_.wvu.FilterData" localSheetId="0" hidden="1">'крайний вариант'!$A$4:$K$151</definedName>
    <definedName name="Z_A7976B9F_C316_43E3_804E_EEB5D6188E27_.wvu.FilterData" localSheetId="0" hidden="1">'крайний вариант'!$A$154:$L$185</definedName>
    <definedName name="Z_A8B107DE_728C_477C_9AD8_9029C7FF4FA9_.wvu.FilterData" localSheetId="0" hidden="1">'крайний вариант'!$A$7:$M$99</definedName>
    <definedName name="Z_A9E05E4A_8B7A_4817_A9D6_877C6EDCCF68_.wvu.FilterData" localSheetId="0" hidden="1">'крайний вариант'!$A$4:$K$151</definedName>
    <definedName name="Z_A9EE3B5D_9B2D_4E75_9466_759654997209_.wvu.FilterData" localSheetId="0" hidden="1">'крайний вариант'!$A$7:$M$99</definedName>
    <definedName name="Z_ABCBC837_DDB7_4F2C_9F31_B0A2DA092AAA_.wvu.FilterData" localSheetId="0" hidden="1">'крайний вариант'!$A$4:$L$151</definedName>
    <definedName name="Z_AC17B5DA_BA6B_421E_B38D_879E1648BF67_.wvu.FilterData" localSheetId="0" hidden="1">'крайний вариант'!$A$4:$I$151</definedName>
    <definedName name="Z_AC3947E3_1C66_4719_B38C_81CCB06D3CE0_.wvu.FilterData" localSheetId="0" hidden="1">'крайний вариант'!$A$154:$L$192</definedName>
    <definedName name="Z_AC919C84_5207_4341_B999_1E8FFA4D3FBB_.wvu.FilterData" localSheetId="0" hidden="1">'крайний вариант'!$A$154:$L$192</definedName>
    <definedName name="Z_ACBC63A4_0F96_4B1A_9BBA_D25ACD03A792_.wvu.FilterData" localSheetId="0" hidden="1">'крайний вариант'!$A$154:$L$192</definedName>
    <definedName name="Z_ACFBD17C_B7D4_4E61_AA37_85846D684EBE_.wvu.FilterData" localSheetId="0" hidden="1">'крайний вариант'!$A$7:$M$100</definedName>
    <definedName name="Z_ACFE6915_DD22_4745_8228_F6330B0D9B6A_.wvu.FilterData" localSheetId="0" hidden="1">'крайний вариант'!$A$154:$L$192</definedName>
    <definedName name="Z_AEB5DDB2_E2B6_463D_B689_3363A52B5075_.wvu.FilterData" localSheetId="0" hidden="1">'крайний вариант'!$A$7:$M$100</definedName>
    <definedName name="Z_AF3D4C74_F62D_43C9_99DD_55133B7E34A0_.wvu.FilterData" localSheetId="0" hidden="1">'крайний вариант'!$A$154:$L$192</definedName>
    <definedName name="Z_AF62705A_5DF4_4BC1_9F94_86529ED472DF_.wvu.FilterData" localSheetId="0" hidden="1">'крайний вариант'!$A$4:$K$151</definedName>
    <definedName name="Z_B0F69FAB_2ED3_4F86_AD79_1184C99F07EF_.wvu.FilterData" localSheetId="0" hidden="1">'крайний вариант'!$A$153:$M$196</definedName>
    <definedName name="Z_B0FA8E63_82F3_40B3_9164_D9685969406C_.wvu.FilterData" localSheetId="0" hidden="1">'крайний вариант'!$A$1:$N$28</definedName>
    <definedName name="Z_B1C2334B_218E_4064_8301_223FF7195406_.wvu.FilterData" localSheetId="0" hidden="1">'крайний вариант'!$A$7:$M$100</definedName>
    <definedName name="Z_B26D04BC_9763_49BA_BFE0_328B454C62F8_.wvu.FilterData" localSheetId="0" hidden="1">'крайний вариант'!$A$4:$L$151</definedName>
    <definedName name="Z_B3620646_D5EC_4D66_83BE_86DC69F10DFC_.wvu.FilterData" localSheetId="0" hidden="1">'крайний вариант'!$A$4:$K$151</definedName>
    <definedName name="Z_B50DC7B4_469E_4BC3_8601_8A5CFA51FE1D_.wvu.FilterData" localSheetId="0" hidden="1">'крайний вариант'!$A$7:$M$100</definedName>
    <definedName name="Z_B60A3A85_C259_4FCF_9553_7BA2F7E446A3_.wvu.FilterData" localSheetId="0" hidden="1">'крайний вариант'!$A$4:$K$151</definedName>
    <definedName name="Z_B61A68E8_B924_418D_9BD0_43431E085AB9_.wvu.FilterData" localSheetId="0" hidden="1">'крайний вариант'!$A$154:$L$192</definedName>
    <definedName name="Z_B94CC528_C87F_4600_AC61_D1FDF62F6D20_.wvu.FilterData" localSheetId="0" hidden="1">'крайний вариант'!$A$154:$L$192</definedName>
    <definedName name="Z_BA3EE272_2BE9_4F39_8274_70C05F08C367_.wvu.FilterData" localSheetId="0" hidden="1">'крайний вариант'!$A$4:$I$151</definedName>
    <definedName name="Z_BA6A1FD8_C4D7_4C4D_A889_9C6DD90B54C5_.wvu.PrintArea" localSheetId="0" hidden="1">'крайний вариант'!$A$1:$I$215</definedName>
    <definedName name="Z_BB25F90C_F2A0_43AC_A8EC_69FC905199E0_.wvu.FilterData" localSheetId="0" hidden="1">'крайний вариант'!$A$154:$L$192</definedName>
    <definedName name="Z_BB8FA1EA_17D5_4138_BCB3_56F070002E2D_.wvu.FilterData" localSheetId="0" hidden="1">'крайний вариант'!$A$1:$N$28</definedName>
    <definedName name="Z_BBA1005A_7312_42BC_A492_266EFE127488_.wvu.FilterData" localSheetId="0" hidden="1">'крайний вариант'!$A$2:$M$28</definedName>
    <definedName name="Z_BC02E0B2_ED65_4981_A07C_7A696E700DA3_.wvu.FilterData" localSheetId="0" hidden="1">'крайний вариант'!$A$7:$M$100</definedName>
    <definedName name="Z_BCCBEA4F_0D7A_4A17_8829_58A9F53F9252_.wvu.Cols" localSheetId="0" hidden="1">'крайний вариант'!$B:$D,'крайний вариант'!$H:$I</definedName>
    <definedName name="Z_BCCBEA4F_0D7A_4A17_8829_58A9F53F9252_.wvu.FilterData" localSheetId="0" hidden="1">'крайний вариант'!$A$154:$L$192</definedName>
    <definedName name="Z_BCCBEA4F_0D7A_4A17_8829_58A9F53F9252_.wvu.PrintArea" localSheetId="0" hidden="1">'крайний вариант'!$A$1:$K$215</definedName>
    <definedName name="Z_BCCBEA4F_0D7A_4A17_8829_58A9F53F9252_.wvu.Rows" localSheetId="0" hidden="1">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</definedName>
    <definedName name="Z_BDDF4053_16C9_4400_8B69_234D460D41E3_.wvu.FilterData" localSheetId="0" hidden="1">'крайний вариант'!$A$154:$L$192</definedName>
    <definedName name="Z_BF6D4345_76D4_485F_A8F3_67D4443856BE_.wvu.FilterData" localSheetId="0" hidden="1">'крайний вариант'!$A$154:$L$192</definedName>
    <definedName name="Z_C030297D_3AD0_47B3_BDF8_E79E68F550F0_.wvu.FilterData" localSheetId="0" hidden="1">'крайний вариант'!$A$4:$L$151</definedName>
    <definedName name="Z_C03C8973_1EDB_4DFC_92D5_7A74DBDE7378_.wvu.FilterData" localSheetId="0" hidden="1">'крайний вариант'!$A$4:$I$151</definedName>
    <definedName name="Z_C06E3B35_7478_457B_8B06_4BABE5A8BF0C_.wvu.FilterData" localSheetId="0" hidden="1">'крайний вариант'!$A$4:$I$151</definedName>
    <definedName name="Z_C12ECCB3_7E0E_4612_AFEC_78E64777E49A_.wvu.Cols" localSheetId="0" hidden="1">'крайний вариант'!$H:$I</definedName>
    <definedName name="Z_C12ECCB3_7E0E_4612_AFEC_78E64777E49A_.wvu.FilterData" localSheetId="0" hidden="1">'крайний вариант'!$A$4:$I$151</definedName>
    <definedName name="Z_C1566716_F0C8_4674_BC3A_97A1C8C9D195_.wvu.FilterData" localSheetId="0" hidden="1">'крайний вариант'!$A$154:$L$192</definedName>
    <definedName name="Z_C1C4D8DF_7C26_414E_B8F6_0B4B56FD0FB8_.wvu.FilterData" localSheetId="0" hidden="1">'крайний вариант'!$A$7:$M$100</definedName>
    <definedName name="Z_C249F1C0_5F87_4903_9107_68771F7F1656_.wvu.Cols" localSheetId="0" hidden="1">'крайний вариант'!$H:$I</definedName>
    <definedName name="Z_C249F1C0_5F87_4903_9107_68771F7F1656_.wvu.PrintArea" localSheetId="0" hidden="1">'крайний вариант'!$A$1:$I$203</definedName>
    <definedName name="Z_C249F1C0_5F87_4903_9107_68771F7F1656_.wvu.Rows" localSheetId="0" hidden="1">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вариант'!#REF!,'крайний вариант'!#REF!</definedName>
    <definedName name="Z_C2AE8E85_063D_4B39_81FB_375C1B7D02AB_.wvu.FilterData" localSheetId="0" hidden="1">'крайний вариант'!$A$4:$L$4</definedName>
    <definedName name="Z_C2ED1D78_4CE1_4318_8747_C04F55BD2023_.wvu.FilterData" localSheetId="0" hidden="1">'крайний вариант'!$A$2:$M$151</definedName>
    <definedName name="Z_C444C0BA_7001_44EC_B981_694EC118B78B_.wvu.FilterData" localSheetId="0" hidden="1">'крайний вариант'!$A$2:$M$151</definedName>
    <definedName name="Z_C53B6EE5_873A_43C8_A051_FDDF376C135D_.wvu.FilterData" localSheetId="0" hidden="1">'крайний вариант'!$A$153:$M$196</definedName>
    <definedName name="Z_C5E2C4F7_497F_4C4F_8CEC_689A21BD4FC1_.wvu.FilterData" localSheetId="0" hidden="1">'крайний вариант'!$A$154:$L$192</definedName>
    <definedName name="Z_C63D0CF1_3AC5_402C_9445_CBA4126DDAD4_.wvu.FilterData" localSheetId="0" hidden="1">'крайний вариант'!$A$4:$K$151</definedName>
    <definedName name="Z_C691BD3F_20BD_4738_B220_846D29C333A7_.wvu.FilterData" localSheetId="0" hidden="1">'крайний вариант'!$A$1:$N$28</definedName>
    <definedName name="Z_C7D5881F_FCA1_466A_8D27_423502C87F0B_.wvu.FilterData" localSheetId="0" hidden="1">'крайний вариант'!$A$4:$K$151</definedName>
    <definedName name="Z_C87CF236_0D4A_4768_B9CB_0611680201FA_.wvu.FilterData" localSheetId="0" hidden="1">'крайний вариант'!$A$6:$L$28</definedName>
    <definedName name="Z_C8C9EFC6_E118_440D_961C_EB28F1B45B42_.wvu.FilterData" localSheetId="0" hidden="1">'крайний вариант'!$A$2:$M$151</definedName>
    <definedName name="Z_C94B6B35_9970_4A75_AB5B_6C6FDF773176_.wvu.FilterData" localSheetId="0" hidden="1">'крайний вариант'!$A$1:$N$28</definedName>
    <definedName name="Z_CAE73CAD_EC6F_4FA5_8811_5CC5E040C5EA_.wvu.FilterData" localSheetId="0" hidden="1">'крайний вариант'!$A$4:$K$151</definedName>
    <definedName name="Z_CB86E9C3_39FB_40ED_8FF6_E0E4E1C3393B_.wvu.FilterData" localSheetId="0" hidden="1">'крайний вариант'!$A$7:$M$99</definedName>
    <definedName name="Z_CBA67E33_AA66_4834_9489_1E119BC068BB_.wvu.FilterData" localSheetId="0" hidden="1">'крайний вариант'!$A$4:$K$151</definedName>
    <definedName name="Z_CC6DE2F3_89FB_4DDB_94EC_0FB79033A3D6_.wvu.FilterData" localSheetId="0" hidden="1">'крайний вариант'!$A$7:$M$100</definedName>
    <definedName name="Z_CCE6C7FF_B774_4C75_98E4_4C3A91A44C01_.wvu.FilterData" localSheetId="0" hidden="1">'крайний вариант'!$A$154:$L$192</definedName>
    <definedName name="Z_CCFCF02B_7982_46C4_A1C8_2058CA3F69A6_.wvu.FilterData" localSheetId="0" hidden="1">'крайний вариант'!$A$7:$M$100</definedName>
    <definedName name="Z_CE25C6D5_3C5C_48B6_8DD9_C7C1ECEAE1D4_.wvu.FilterData" localSheetId="0" hidden="1">'крайний вариант'!$A$6:$L$28</definedName>
    <definedName name="Z_CF0625B8_202A_475C_AA1E_1E2CF9ED4455_.wvu.FilterData" localSheetId="0" hidden="1">'крайний вариант'!$A$4:$L$151</definedName>
    <definedName name="Z_CF5649B8_37B5_47E7_8693_CA74E19C235B_.wvu.PrintArea" localSheetId="0" hidden="1">'крайний вариант'!$A$1:$I$215</definedName>
    <definedName name="Z_D068228D_50DB_4789_884F_B3F93604FF3F_.wvu.FilterData" localSheetId="0" hidden="1">'крайний вариант'!$A$7:$M$100</definedName>
    <definedName name="Z_D18CF10D_CD68_4E1B_99C4_397996DA5B52_.wvu.FilterData" localSheetId="0" hidden="1">'крайний вариант'!$A$4:$I$151</definedName>
    <definedName name="Z_D19FDF75_29A0_4D82_BE5C_08013876B004_.wvu.FilterData" localSheetId="0" hidden="1">'крайний вариант'!$A$7:$M$100</definedName>
    <definedName name="Z_D3F338E9_DD1D_41E3_82EF_D53C02909B2A_.wvu.FilterData" localSheetId="0" hidden="1">'крайний вариант'!$A$7:$M$100</definedName>
    <definedName name="Z_D47B9F52_D1AD_4953_ACCE_8C0F32680E99_.wvu.FilterData" localSheetId="0" hidden="1">'крайний вариант'!$A$7:$M$100</definedName>
    <definedName name="Z_D6B99CB8_1CA9_46AB_86AC_F74364F05616_.wvu.FilterData" localSheetId="0" hidden="1">'крайний вариант'!$A$7:$M$100</definedName>
    <definedName name="Z_D7D22816_E36B_4419_8C7E_965EF77ADC28_.wvu.FilterData" localSheetId="0" hidden="1">'крайний вариант'!$A$154:$L$192</definedName>
    <definedName name="Z_D9777890_D94C_4050_8979_8F66F20C2800_.wvu.FilterData" localSheetId="0" hidden="1">'крайний вариант'!$A$1:$N$28</definedName>
    <definedName name="Z_DAB3781B_BD56_4BBA_A222_384562EF01B8_.wvu.FilterData" localSheetId="0" hidden="1">'крайний вариант'!$A$154:$L$192</definedName>
    <definedName name="Z_DB357E0A_D5A1_4BBF_A99B_A98B7327C8FE_.wvu.FilterData" localSheetId="0" hidden="1">'крайний вариант'!$A$7:$M$99</definedName>
    <definedName name="Z_DB4756A9_4F2D_4D0D_9CF8_5059828AFB6E_.wvu.FilterData" localSheetId="0" hidden="1">'крайний вариант'!$A$153:$M$196</definedName>
    <definedName name="Z_DBE93354_BD96_4DD7_B10C_B32E9AB797BD_.wvu.FilterData" localSheetId="0" hidden="1">'крайний вариант'!$A$4:$K$151</definedName>
    <definedName name="Z_DCECE5D2_7AFB_481F_B396_60CFCB80BE22_.wvu.FilterData" localSheetId="0" hidden="1">'крайний вариант'!$A$4:$I$142</definedName>
    <definedName name="Z_DCF17E21_39F7_4ABB_B4AF_D58CF7E0B419_.wvu.FilterData" localSheetId="0" hidden="1">'крайний вариант'!$A$153:$M$196</definedName>
    <definedName name="Z_DE2BFFE1_598C_46EF_B770_D5CBB60D0FAC_.wvu.FilterData" localSheetId="0" hidden="1">'крайний вариант'!$A$154:$L$192</definedName>
    <definedName name="Z_DFDA67B0_6201_417E_A479_BF5C10A2E7B5_.wvu.FilterData" localSheetId="0" hidden="1">'крайний вариант'!$A$154:$L$192</definedName>
    <definedName name="Z_E1617C36_31DB_42F5_B6FD_4630D306B9FE_.wvu.FilterData" localSheetId="0" hidden="1">'крайний вариант'!$A$4:$L$151</definedName>
    <definedName name="Z_E2327625_DE5F_48B5_8E54_47EEF34E5289_.wvu.FilterData" localSheetId="0" hidden="1">'крайний вариант'!$A$1:$N$28</definedName>
    <definedName name="Z_E2333D23_38E4_4163_8DA2_52B57E651DF4_.wvu.FilterData" localSheetId="0" hidden="1">'крайний вариант'!$A$4:$L$151</definedName>
    <definedName name="Z_E4D7B728_1698_45D5_A3BA_BCFFFA8AA788_.wvu.FilterData" localSheetId="0" hidden="1">'крайний вариант'!$A$7:$M$100</definedName>
    <definedName name="Z_E4E4EF32_3A4B_4E26_A353_CE9C3E4F938D_.wvu.FilterData" localSheetId="0" hidden="1">'крайний вариант'!$A$7:$M$100</definedName>
    <definedName name="Z_E4EB0FC1_0CD9_452D_9D37_E34135687CF8_.wvu.FilterData" localSheetId="0" hidden="1">'крайний вариант'!$A$7:$M$100</definedName>
    <definedName name="Z_E50374E1_7F57_4CC0_9196_BC52FACB10CB_.wvu.FilterData" localSheetId="0" hidden="1">'крайний вариант'!$A$7:$M$100</definedName>
    <definedName name="Z_E53EE91D_21F4_4626_86DF_EB4C5DC8D3F5_.wvu.FilterData" localSheetId="0" hidden="1">'крайний вариант'!$A$154:$L$192</definedName>
    <definedName name="Z_E5572A25_405B_4306_8A1B_7B6A48A30782_.wvu.FilterData" localSheetId="0" hidden="1">'крайний вариант'!$A$154:$L$192</definedName>
    <definedName name="Z_E691F09F_0DE3_4D0A_92FC_17D711F9592E_.wvu.FilterData" localSheetId="0" hidden="1">'крайний вариант'!$A$154:$L$192</definedName>
    <definedName name="Z_E6D3A4BA_2842_46AC_B838_A165EA47906D_.wvu.FilterData" localSheetId="0" hidden="1">'крайний вариант'!$A$1:$N$28</definedName>
    <definedName name="Z_E7168935_B668_448E_8B02_6E47C9B3FFCA_.wvu.FilterData" localSheetId="0" hidden="1">'крайний вариант'!$A$7:$M$100</definedName>
    <definedName name="Z_E85C3412_194D_4E48_843B_BE6310A493AC_.wvu.FilterData" localSheetId="0" hidden="1">'крайний вариант'!$A$7:$M$100</definedName>
    <definedName name="Z_E8D21EDF_B81E_4BE1_AE6F_1C376D079171_.wvu.FilterData" localSheetId="0" hidden="1">'крайний вариант'!$A$154:$L$192</definedName>
    <definedName name="Z_E9706A85_6759_47E8_9EFD_428965FCF511_.wvu.FilterData" localSheetId="0" hidden="1">'крайний вариант'!$A$7:$M$100</definedName>
    <definedName name="Z_EA5DFB5F_0839_4129_9CCF_43D3A7B52806_.wvu.FilterData" localSheetId="0" hidden="1">'крайний вариант'!$A$7:$M$100</definedName>
    <definedName name="Z_ECC33229_E8A0_4A63_A2E7_ED712D476239_.wvu.FilterData" localSheetId="0" hidden="1">'крайний вариант'!$A$4:$K$151</definedName>
    <definedName name="Z_ECCE0F50_B330_42BF_A3D5_E9188FFB3B3D_.wvu.FilterData" localSheetId="0" hidden="1">'крайний вариант'!$A$154:$L$192</definedName>
    <definedName name="Z_ECDBE6D2_325B_41EB_9DAC_52F8A24B9E64_.wvu.FilterData" localSheetId="0" hidden="1">'крайний вариант'!$A$154:$L$192</definedName>
    <definedName name="Z_ECF1E92C_57DF_42D1_AD3A_385C6AF2D540_.wvu.FilterData" localSheetId="0" hidden="1">'крайний вариант'!$A$2:$M$151</definedName>
    <definedName name="Z_ED7BD0C4_3503_41CE_B569_6893D973C257_.wvu.FilterData" localSheetId="0" hidden="1">'крайний вариант'!$A$7:$M$100</definedName>
    <definedName name="Z_EE2E9C49_5063_46F3_8F43_14830C9993E1_.wvu.FilterData" localSheetId="0" hidden="1">'крайний вариант'!$A$7:$M$100</definedName>
    <definedName name="Z_EEB99D0A_BAE2_4F4B_874F_469B72F9B8B3_.wvu.FilterData" localSheetId="0" hidden="1">'крайний вариант'!$A$7:$M$100</definedName>
    <definedName name="Z_EEFB991E_68D0_4767_BF6E_3E2507CCA454_.wvu.FilterData" localSheetId="0" hidden="1">'крайний вариант'!$A$7:$M$100</definedName>
    <definedName name="Z_EF8CFB5C_6C76_409A_9349_92FD449FFC64_.wvu.FilterData" localSheetId="0" hidden="1">'крайний вариант'!$A$4:$L$151</definedName>
    <definedName name="Z_EF979C0D_A031_443C_8827_5A5F77D6C30E_.wvu.FilterData" localSheetId="0" hidden="1">'крайний вариант'!$A$7:$M$100</definedName>
    <definedName name="Z_F01E2F6A_6756_4882_9A17_033780B7D2F0_.wvu.FilterData" localSheetId="0" hidden="1">'крайний вариант'!$A$154:$L$192</definedName>
    <definedName name="Z_F0A955BD_C369_4BAD_9CFF_7AF18EB94772_.wvu.FilterData" localSheetId="0" hidden="1">'крайний вариант'!$A$4:$L$37</definedName>
    <definedName name="Z_F0FBDE9B_39CA_4E21_A6A8_D96308928D38_.wvu.FilterData" localSheetId="0" hidden="1">'крайний вариант'!$A$7:$M$99</definedName>
    <definedName name="Z_F16D28B9_753F_4983_9882_083BB1819B3B_.wvu.FilterData" localSheetId="0" hidden="1">'крайний вариант'!$A$7:$M$100</definedName>
    <definedName name="Z_F1EA1655_D6DE_4489_A709_6FDA0CED3DCA_.wvu.FilterData" localSheetId="0" hidden="1">'крайний вариант'!$A$7:$M$100</definedName>
    <definedName name="Z_F1EA1655_D6DE_4489_A709_6FDA0CED3DCA_.wvu.PrintArea" localSheetId="0" hidden="1">'крайний вариант'!$A$1:$L$215</definedName>
    <definedName name="Z_F2F7E666_3974_421F_8346_4B97BC2E1442_.wvu.FilterData" localSheetId="0" hidden="1">'крайний вариант'!$A$4:$I$151</definedName>
    <definedName name="Z_F306281C_2D89_40EF_98EE_BF6375702C0F_.wvu.FilterData" localSheetId="0" hidden="1">'крайний вариант'!$A$4:$K$151</definedName>
    <definedName name="Z_F337382C_476E_45F6_9BAA_DC942D507947_.wvu.FilterData" localSheetId="0" hidden="1">'крайний вариант'!$A$4:$K$151</definedName>
    <definedName name="Z_F36A6B0C_B4F7_40D3_BAC4_C0DCD32C19CA_.wvu.FilterData" localSheetId="0" hidden="1">'крайний вариант'!$A$1:$N$28</definedName>
    <definedName name="Z_F45F0724_565A_4062_8B49_2B7703A3CF1B_.wvu.FilterData" localSheetId="0" hidden="1">'крайний вариант'!$A$7:$M$100</definedName>
    <definedName name="Z_F46A8548_1BB2_432F_8166_5D6F64DD826E_.wvu.FilterData" localSheetId="0" hidden="1">'крайний вариант'!$A$154:$L$192</definedName>
    <definedName name="Z_F4E6F53E_6991_4BAD_9651_D2EA43368E11_.wvu.FilterData" localSheetId="0" hidden="1">'крайний вариант'!$A$7:$M$100</definedName>
    <definedName name="Z_F690A5B2_5A46_4F32_A52A_2E9ECE16543C_.wvu.FilterData" localSheetId="0" hidden="1">'крайний вариант'!$A$4:$K$151</definedName>
    <definedName name="Z_F6B9C387_D897_4C54_A27F_256603B3BAF9_.wvu.FilterData" localSheetId="0" hidden="1">'крайний вариант'!$A$7:$M$100</definedName>
    <definedName name="Z_F6BDB8B5_B55C_4E8F_AF66_FEB3CD2A79F4_.wvu.FilterData" localSheetId="0" hidden="1">'крайний вариант'!$A$153:$M$196</definedName>
    <definedName name="Z_F6D67FE5_1CEB_4C4D_9D44_15A729A96218_.wvu.FilterData" localSheetId="0" hidden="1">'крайний вариант'!$A$2:$M$151</definedName>
    <definedName name="Z_F703ACC3_F78A_4205_B3C3_1C40ACBC23F1_.wvu.FilterData" localSheetId="0" hidden="1">'крайний вариант'!$A$1:$N$28</definedName>
    <definedName name="Z_F7566643_F4CE_4D05_89FD_81550594355B_.wvu.FilterData" localSheetId="0" hidden="1">'крайний вариант'!$A$4:$I$142</definedName>
    <definedName name="Z_F7E29A51_5FEA_4832_ADBF_91F03899567A_.wvu.FilterData" localSheetId="0" hidden="1">'крайний вариант'!$A$4:$L$37</definedName>
    <definedName name="Z_F86DAF7B_BBBB_4DBA_9302_E73A0CD6BEC4_.wvu.FilterData" localSheetId="0" hidden="1">'крайний вариант'!$A$4:$I$142</definedName>
    <definedName name="Z_F9C682C3_1927_49F6_A715_12F7FAF3E2CA_.wvu.FilterData" localSheetId="0" hidden="1">'крайний вариант'!$A$7:$M$100</definedName>
    <definedName name="Z_F9FAE247_6B0A_43A1_B85B_B090E6404D69_.wvu.FilterData" localSheetId="0" hidden="1">'крайний вариант'!$A$7:$M$100</definedName>
    <definedName name="Z_FA0334A4_BFAB_4046_8AF3_EFA3E8CB60C4_.wvu.FilterData" localSheetId="0" hidden="1">'крайний вариант'!$A$4:$K$151</definedName>
    <definedName name="Z_FA0A15BD_91D2_4777_A514_94E55134B498_.wvu.FilterData" localSheetId="0" hidden="1">'крайний вариант'!$A$154:$L$192</definedName>
    <definedName name="Z_FBAAC4E3_C119_4975_8A3D_8EC91E8A16C2_.wvu.FilterData" localSheetId="0" hidden="1">'крайний вариант'!$A$4:$L$37</definedName>
    <definedName name="Z_FCF92E16_270A_4A78_85A9_EA9E74DD7A95_.wvu.FilterData" localSheetId="0" hidden="1">'крайний вариант'!$A$2:$M$151</definedName>
    <definedName name="Z_FCF9D6BA_3FA2_4C37_B737_6EFD98C4B534_.wvu.FilterData" localSheetId="0" hidden="1">'крайний вариант'!$A$7:$M$100</definedName>
    <definedName name="Z_FDC09DF3_9856_4F13_97FB_FBA6970415F8_.wvu.FilterData" localSheetId="0" hidden="1">'крайний вариант'!$A$154:$L$192</definedName>
    <definedName name="Z_FE87A2CC_F007_48D6_8568_B6954A5A8129_.wvu.FilterData" localSheetId="0" hidden="1">'крайний вариант'!$A$7:$M$100</definedName>
  </definedNames>
  <calcPr calcId="152511"/>
  <customWorkbookViews>
    <customWorkbookView name="Татьяна А. Фоменко - Личное представление" guid="{678A9D6A-CD2F-4FC5-ADAB-B9CA298D42A2}" mergeInterval="0" personalView="1" maximized="1" xWindow="-8" yWindow="-8" windowWidth="1696" windowHeight="1026" activeSheetId="1"/>
    <customWorkbookView name="Юлия А. Убийко - Личное представление" guid="{9D973A29-B18A-4300-8735-40F4D5040C33}" mergeInterval="0" personalView="1" maximized="1" xWindow="-8" yWindow="-8" windowWidth="1696" windowHeight="1026" activeSheetId="1"/>
    <customWorkbookView name="Savelyeva - Личное представление" guid="{35230852-6216-4033-A6A0-068713DB5E2D}" mergeInterval="0" personalView="1" maximized="1" xWindow="1" yWindow="1" windowWidth="1676" windowHeight="820" activeSheetId="1"/>
    <customWorkbookView name="Fomenko - Личное представление" guid="{0D5BD890-960B-4D50-B5EC-89017F4627EC}" mergeInterval="0" personalView="1" maximized="1" windowWidth="1676" windowHeight="896" activeSheetId="1"/>
    <customWorkbookView name="Григорьева - Личное представление" guid="{9EA594CF-A6B0-4DFA-8350-EDDCBE152AB4}" mergeInterval="0" personalView="1" maximized="1" windowWidth="1276" windowHeight="870" activeSheetId="1"/>
    <customWorkbookView name="Низова - Личное представление" guid="{BA6A1FD8-C4D7-4C4D-A889-9C6DD90B54C5}" mergeInterval="0" personalView="1" maximized="1" windowWidth="1676" windowHeight="817" activeSheetId="1"/>
    <customWorkbookView name="Олеся О. Захватова - Личное представление" guid="{CF5649B8-37B5-47E7-8693-CA74E19C235B}" mergeInterval="0" personalView="1" maximized="1" xWindow="1" yWindow="1" windowWidth="1276" windowHeight="794" activeSheetId="1"/>
    <customWorkbookView name="Gorenko - Личное представление" guid="{315EB68F-C10E-4E13-8D36-4E5DF58D465A}" mergeInterval="0" personalView="1" maximized="1" xWindow="171" yWindow="308" windowWidth="833" windowHeight="53" activeSheetId="1"/>
    <customWorkbookView name="Аносова Е.В. - Личное представление" guid="{F4BA6659-C8F3-4396-8F83-52B85327A8EF}" mergeInterval="0" personalView="1" maximized="1" windowWidth="1362" windowHeight="614" activeSheetId="1"/>
    <customWorkbookView name="Катя - Личное представление" guid="{70280194-3376-4229-B693-3D7B7A861716}" mergeInterval="0" personalView="1" maximized="1" windowWidth="1362" windowHeight="553" activeSheetId="1"/>
    <customWorkbookView name="Горенко Татьяна Петровна - Личное представление" guid="{6C374122-8D28-491C-94CC-357D8AB5AF80}" mergeInterval="0" personalView="1" maximized="1" windowWidth="1676" windowHeight="896" activeSheetId="3"/>
    <customWorkbookView name="USER - Личное представление" guid="{8AFB6D8F-BBFA-4C17-ABC5-2BE6D0AFD765}" mergeInterval="0" personalView="1" maximized="1" windowWidth="1276" windowHeight="852" activeSheetId="4"/>
    <customWorkbookView name="Samoylova - Личное представление" guid="{7B6637D0-A501-47D9-B8F3-675771E46FDA}" mergeInterval="0" personalView="1" maximized="1" windowWidth="1276" windowHeight="874" activeSheetId="4"/>
    <customWorkbookView name="Горенко - Личное представление" guid="{93EE0F94-C914-4DD8-8A2C-599107206092}" mergeInterval="0" personalView="1" maximized="1" windowWidth="1020" windowHeight="605" activeSheetId="4"/>
    <customWorkbookView name="Zakhvatova - Личное представление" guid="{C2FF0B92-E397-40F3-917F-5879A4EAA29D}" mergeInterval="0" personalView="1" maximized="1" windowWidth="1276" windowHeight="852" activeSheetId="4"/>
    <customWorkbookView name="Lis - Личное представление" guid="{3DA0A44E-3576-494C-81E4-189D6EBFF604}" mergeInterval="0" personalView="1" maximized="1" windowWidth="1276" windowHeight="859" activeSheetId="4"/>
    <customWorkbookView name="Григорьевы - Личное представление" guid="{EBE7AF4B-5A65-4FFE-B3DD-D31B87287713}" mergeInterval="0" personalView="1" maximized="1" xWindow="1" yWindow="1" windowWidth="1366" windowHeight="538" activeSheetId="4"/>
    <customWorkbookView name="Nizova - Личное представление" guid="{B0C92012-5BA8-4543-A636-7EE2EC9D0122}" mergeInterval="0" personalView="1" maximized="1" windowWidth="1020" windowHeight="603" activeSheetId="4"/>
    <customWorkbookView name="Захватова Олеся Олеговна - Личное представление" guid="{0F2FCB43-7EEA-4774-8F18-02811C3A2B8D}" mergeInterval="0" personalView="1" maximized="1" windowWidth="1276" windowHeight="817" activeSheetId="3"/>
    <customWorkbookView name="Захватова - Личное представление" guid="{C249F1C0-5F87-4903-9107-68771F7F1656}" mergeInterval="0" personalView="1" maximized="1" windowWidth="1676" windowHeight="843" activeSheetId="1"/>
    <customWorkbookView name="Самойлова - Личное представление" guid="{153C379D-A65B-4B4D-9755-C768171829FE}" mergeInterval="0" personalView="1" maximized="1" windowWidth="1676" windowHeight="817" activeSheetId="1"/>
    <customWorkbookView name="koshkina - Личное представление" guid="{9D51F868-3843-46D7-815D-F981066D16CF}" mergeInterval="0" personalView="1" maximized="1" windowWidth="1676" windowHeight="870" activeSheetId="1"/>
    <customWorkbookView name="Добрынин - Личное представление" guid="{C12ECCB3-7E0E-4612-AFEC-78E64777E49A}" mergeInterval="0" personalView="1" maximized="1" windowWidth="1676" windowHeight="843" activeSheetId="1"/>
    <customWorkbookView name="Kupriyanova - Личное представление" guid="{773C9A6D-D94C-4F11-A27E-04EF47427F4D}" mergeInterval="0" personalView="1" maximized="1" windowWidth="1676" windowHeight="869" activeSheetId="1"/>
    <customWorkbookView name="Степанова - Личное представление" guid="{6FF5B27E-53D8-42A1-BAA4-129DC52332D6}" mergeInterval="0" personalView="1" maximized="1" windowWidth="1676" windowHeight="844" activeSheetId="1"/>
    <customWorkbookView name="Убийко - Личное представление" guid="{93C01840-E025-4C00-A8DE-5BD6E9A42532}" mergeInterval="0" personalView="1" maximized="1" windowWidth="1676" windowHeight="817" activeSheetId="1"/>
    <customWorkbookView name="Ольга Г. Григорьева - Личное представление" guid="{BCCBEA4F-0D7A-4A17-8829-58A9F53F9252}" mergeInterval="0" personalView="1" maximized="1" xWindow="-8" yWindow="-8" windowWidth="1936" windowHeight="1056" activeSheetId="1"/>
    <customWorkbookView name="Зинаида П. Степанова - Личное представление" guid="{E85C3412-194D-4E48-843B-BE6310A493AC}" mergeInterval="0" personalView="1" maximized="1" xWindow="1" yWindow="1" windowWidth="1676" windowHeight="820" activeSheetId="1"/>
    <customWorkbookView name="Валентин В. Добрынин - Личное представление" guid="{88C336E2-DEA0-4FEC-A5C4-66485F95BE03}" mergeInterval="0" personalView="1" windowWidth="3840" windowHeight="2080" activeSheetId="1"/>
    <customWorkbookView name="Семен В. Филиппов - Личное представление" guid="{F16D28B9-753F-4983-9882-083BB1819B3B}" mergeInterval="0" personalView="1" maximized="1" xWindow="-8" yWindow="-8" windowWidth="1936" windowHeight="1048" tabRatio="598" activeSheetId="1"/>
    <customWorkbookView name="Татьяна М. Куприянова - Личное представление" guid="{628CE822-C2EF-47B9-A88D-DD60521BD79B}" mergeInterval="0" personalView="1" maximized="1" xWindow="-8" yWindow="-8" windowWidth="1696" windowHeight="1026" activeSheetId="1"/>
    <customWorkbookView name="Инна В. Энгель - Личное представление" guid="{F1EA1655-D6DE-4489-A709-6FDA0CED3DCA}" mergeInterval="0" personalView="1" maximized="1" xWindow="-8" yWindow="-8" windowWidth="1936" windowHeight="1056" tabRatio="59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1" l="1"/>
  <c r="H56" i="1" l="1"/>
  <c r="I189" i="1"/>
  <c r="I202" i="1" l="1"/>
  <c r="I201" i="1"/>
  <c r="F203" i="1" l="1"/>
  <c r="H50" i="1"/>
  <c r="K50" i="1"/>
  <c r="J50" i="1"/>
  <c r="J156" i="1"/>
  <c r="J74" i="1" l="1"/>
  <c r="J88" i="1"/>
  <c r="K133" i="1"/>
  <c r="J133" i="1"/>
  <c r="J120" i="1"/>
  <c r="K111" i="1"/>
  <c r="J111" i="1"/>
  <c r="K103" i="1"/>
  <c r="J103" i="1"/>
  <c r="K98" i="1"/>
  <c r="J98" i="1"/>
  <c r="K88" i="1"/>
  <c r="E192" i="1"/>
  <c r="E190" i="1"/>
  <c r="H29" i="1"/>
  <c r="H133" i="1"/>
  <c r="E147" i="1"/>
  <c r="E140" i="1"/>
  <c r="E128" i="1"/>
  <c r="E119" i="1"/>
  <c r="H111" i="1"/>
  <c r="H103" i="1"/>
  <c r="H98" i="1"/>
  <c r="H88" i="1"/>
  <c r="E97" i="1"/>
  <c r="E102" i="1"/>
  <c r="E110" i="1"/>
  <c r="E55" i="1"/>
  <c r="H7" i="1"/>
  <c r="I7" i="1"/>
  <c r="I74" i="1"/>
  <c r="I88" i="1"/>
  <c r="E96" i="1"/>
  <c r="E95" i="1"/>
  <c r="E83" i="1"/>
  <c r="E49" i="1"/>
  <c r="E48" i="1"/>
  <c r="E47" i="1"/>
  <c r="E26" i="1"/>
  <c r="E25" i="1"/>
  <c r="E24" i="1"/>
  <c r="E28" i="1"/>
  <c r="F56" i="1" l="1"/>
  <c r="F88" i="1" l="1"/>
  <c r="F7" i="1"/>
  <c r="E93" i="1" l="1"/>
  <c r="E187" i="1"/>
  <c r="E77" i="1"/>
  <c r="F74" i="1"/>
  <c r="E76" i="1"/>
  <c r="G182" i="1" l="1"/>
  <c r="G156" i="1" s="1"/>
  <c r="F183" i="1"/>
  <c r="F156" i="1" s="1"/>
  <c r="G111" i="1"/>
  <c r="F111" i="1"/>
  <c r="E118" i="1"/>
  <c r="E113" i="1"/>
  <c r="E117" i="1"/>
  <c r="E116" i="1"/>
  <c r="I103" i="1"/>
  <c r="G103" i="1"/>
  <c r="F103" i="1"/>
  <c r="E109" i="1"/>
  <c r="E108" i="1"/>
  <c r="E107" i="1"/>
  <c r="E106" i="1"/>
  <c r="E105" i="1"/>
  <c r="E104" i="1"/>
  <c r="E82" i="1"/>
  <c r="E81" i="1"/>
  <c r="G203" i="1" l="1"/>
  <c r="E178" i="1"/>
  <c r="K29" i="1"/>
  <c r="J29" i="1"/>
  <c r="G88" i="1"/>
  <c r="E92" i="1"/>
  <c r="E91" i="1"/>
  <c r="E90" i="1"/>
  <c r="E89" i="1"/>
  <c r="E64" i="1"/>
  <c r="E63" i="1"/>
  <c r="E62" i="1"/>
  <c r="E61" i="1"/>
  <c r="E60" i="1"/>
  <c r="E59" i="1"/>
  <c r="E58" i="1"/>
  <c r="G50" i="1"/>
  <c r="F50" i="1"/>
  <c r="E54" i="1"/>
  <c r="E46" i="1"/>
  <c r="E45" i="1"/>
  <c r="E44" i="1"/>
  <c r="E43" i="1"/>
  <c r="E42" i="1"/>
  <c r="E41" i="1"/>
  <c r="E40" i="1"/>
  <c r="E39" i="1"/>
  <c r="E38" i="1"/>
  <c r="K7" i="1"/>
  <c r="J7" i="1"/>
  <c r="G29" i="1"/>
  <c r="E17" i="1"/>
  <c r="G7" i="1"/>
  <c r="E14" i="1"/>
  <c r="E13" i="1"/>
  <c r="E11" i="1"/>
  <c r="E10" i="1"/>
  <c r="E9" i="1"/>
  <c r="E8" i="1"/>
  <c r="E18" i="1" l="1"/>
  <c r="E16" i="1"/>
  <c r="E15" i="1"/>
  <c r="E12" i="1"/>
  <c r="G205" i="1" l="1"/>
  <c r="E213" i="1" l="1"/>
  <c r="E161" i="1"/>
  <c r="D154" i="1"/>
  <c r="C154" i="1"/>
  <c r="F154" i="1"/>
  <c r="G154" i="1"/>
  <c r="D5" i="1" l="1"/>
  <c r="D151" i="1" s="1"/>
  <c r="C5" i="1"/>
  <c r="C151" i="1" s="1"/>
  <c r="F5" i="1"/>
  <c r="G5" i="1" l="1"/>
  <c r="B88" i="1" l="1"/>
  <c r="G27" i="1"/>
  <c r="H27" i="1"/>
  <c r="I27" i="1"/>
  <c r="J27" i="1"/>
  <c r="K27" i="1"/>
  <c r="F29" i="1" l="1"/>
  <c r="E188" i="1" l="1"/>
  <c r="F141" i="1" l="1"/>
  <c r="F98" i="1" l="1"/>
  <c r="E166" i="1" l="1"/>
  <c r="E165" i="1"/>
  <c r="E164" i="1"/>
  <c r="E163" i="1"/>
  <c r="E180" i="1" l="1"/>
  <c r="E157" i="1"/>
  <c r="E57" i="1" l="1"/>
  <c r="E52" i="1"/>
  <c r="E53" i="1"/>
  <c r="E51" i="1"/>
  <c r="E31" i="1"/>
  <c r="E32" i="1"/>
  <c r="E33" i="1"/>
  <c r="E34" i="1"/>
  <c r="E35" i="1"/>
  <c r="E36" i="1"/>
  <c r="E37" i="1"/>
  <c r="E30" i="1"/>
  <c r="F133" i="1" l="1"/>
  <c r="E171" i="1" l="1"/>
  <c r="E99" i="1" l="1"/>
  <c r="E94" i="1"/>
  <c r="E112" i="1" l="1"/>
  <c r="E121" i="1"/>
  <c r="E134" i="1"/>
  <c r="E142" i="1"/>
  <c r="E162" i="1"/>
  <c r="E160" i="1"/>
  <c r="E159" i="1"/>
  <c r="E158" i="1"/>
  <c r="B203" i="1" l="1"/>
  <c r="F27" i="1" l="1"/>
  <c r="E125" i="1"/>
  <c r="E124" i="1"/>
  <c r="E123" i="1"/>
  <c r="E169" i="1" l="1"/>
  <c r="G133" i="1" l="1"/>
  <c r="B5" i="1" l="1"/>
  <c r="B7" i="1"/>
  <c r="E19" i="1"/>
  <c r="E20" i="1"/>
  <c r="E21" i="1"/>
  <c r="E23" i="1"/>
  <c r="B27" i="1"/>
  <c r="B29" i="1"/>
  <c r="I29" i="1"/>
  <c r="B50" i="1"/>
  <c r="I50" i="1"/>
  <c r="B56" i="1"/>
  <c r="G56" i="1"/>
  <c r="I56" i="1"/>
  <c r="J56" i="1"/>
  <c r="K56" i="1"/>
  <c r="E65" i="1"/>
  <c r="E66" i="1"/>
  <c r="E67" i="1"/>
  <c r="E68" i="1"/>
  <c r="E69" i="1"/>
  <c r="E70" i="1"/>
  <c r="E71" i="1"/>
  <c r="E72" i="1"/>
  <c r="E73" i="1"/>
  <c r="B74" i="1"/>
  <c r="G74" i="1"/>
  <c r="H74" i="1"/>
  <c r="K74" i="1"/>
  <c r="E75" i="1"/>
  <c r="E78" i="1"/>
  <c r="E79" i="1"/>
  <c r="E80" i="1"/>
  <c r="B84" i="1"/>
  <c r="F84" i="1"/>
  <c r="G84" i="1"/>
  <c r="H84" i="1"/>
  <c r="I84" i="1"/>
  <c r="J84" i="1"/>
  <c r="K84" i="1"/>
  <c r="E85" i="1"/>
  <c r="B86" i="1"/>
  <c r="F86" i="1"/>
  <c r="G86" i="1"/>
  <c r="H86" i="1"/>
  <c r="I86" i="1"/>
  <c r="J86" i="1"/>
  <c r="K86" i="1"/>
  <c r="E87" i="1"/>
  <c r="B98" i="1"/>
  <c r="G98" i="1"/>
  <c r="I98" i="1"/>
  <c r="E100" i="1"/>
  <c r="E101" i="1"/>
  <c r="B103" i="1"/>
  <c r="B111" i="1"/>
  <c r="I111" i="1"/>
  <c r="E114" i="1"/>
  <c r="E115" i="1"/>
  <c r="B120" i="1"/>
  <c r="F120" i="1"/>
  <c r="G120" i="1"/>
  <c r="H120" i="1"/>
  <c r="I120" i="1"/>
  <c r="K120" i="1"/>
  <c r="E122" i="1"/>
  <c r="E126" i="1"/>
  <c r="E127" i="1"/>
  <c r="E129" i="1"/>
  <c r="E130" i="1"/>
  <c r="E131" i="1"/>
  <c r="E132" i="1"/>
  <c r="B133" i="1"/>
  <c r="I133" i="1"/>
  <c r="E135" i="1"/>
  <c r="E136" i="1"/>
  <c r="E137" i="1"/>
  <c r="E138" i="1"/>
  <c r="E139" i="1"/>
  <c r="B141" i="1"/>
  <c r="G141" i="1"/>
  <c r="H141" i="1"/>
  <c r="I141" i="1"/>
  <c r="J141" i="1"/>
  <c r="K141" i="1"/>
  <c r="E143" i="1"/>
  <c r="E144" i="1"/>
  <c r="E145" i="1"/>
  <c r="E146" i="1"/>
  <c r="E148" i="1"/>
  <c r="E149" i="1"/>
  <c r="B151" i="1"/>
  <c r="C193" i="1"/>
  <c r="D193" i="1"/>
  <c r="D194" i="1" s="1"/>
  <c r="B155" i="1"/>
  <c r="C156" i="1"/>
  <c r="D156" i="1"/>
  <c r="F155" i="1"/>
  <c r="G155" i="1"/>
  <c r="H156" i="1"/>
  <c r="I156" i="1"/>
  <c r="I155" i="1" s="1"/>
  <c r="I193" i="1" s="1"/>
  <c r="J155" i="1"/>
  <c r="K156" i="1"/>
  <c r="K155" i="1" s="1"/>
  <c r="E167" i="1"/>
  <c r="E168" i="1"/>
  <c r="E170" i="1"/>
  <c r="E172" i="1"/>
  <c r="E173" i="1"/>
  <c r="E174" i="1"/>
  <c r="E175" i="1"/>
  <c r="E176" i="1"/>
  <c r="E177" i="1"/>
  <c r="E179" i="1"/>
  <c r="E181" i="1"/>
  <c r="E183" i="1"/>
  <c r="E184" i="1"/>
  <c r="E185" i="1"/>
  <c r="E186" i="1"/>
  <c r="E189" i="1"/>
  <c r="E191" i="1"/>
  <c r="C198" i="1"/>
  <c r="D198" i="1"/>
  <c r="F198" i="1"/>
  <c r="G198" i="1"/>
  <c r="H198" i="1"/>
  <c r="H196" i="1" s="1"/>
  <c r="I198" i="1"/>
  <c r="J198" i="1"/>
  <c r="K198" i="1"/>
  <c r="B199" i="1"/>
  <c r="E199" i="1"/>
  <c r="B200" i="1"/>
  <c r="E200" i="1"/>
  <c r="J201" i="1"/>
  <c r="K201" i="1"/>
  <c r="H204" i="1"/>
  <c r="B205" i="1"/>
  <c r="E205" i="1"/>
  <c r="H205" i="1"/>
  <c r="E209" i="1"/>
  <c r="D209" i="1" s="1"/>
  <c r="E210" i="1"/>
  <c r="D210" i="1" s="1"/>
  <c r="D213" i="1"/>
  <c r="B214" i="1"/>
  <c r="B204" i="1" s="1"/>
  <c r="E214" i="1"/>
  <c r="E156" i="1" l="1"/>
  <c r="H155" i="1"/>
  <c r="E155" i="1" s="1"/>
  <c r="E133" i="1"/>
  <c r="E84" i="1"/>
  <c r="B154" i="1"/>
  <c r="K193" i="1"/>
  <c r="E5" i="1"/>
  <c r="E203" i="1"/>
  <c r="E27" i="1"/>
  <c r="E111" i="1"/>
  <c r="E88" i="1"/>
  <c r="E56" i="1"/>
  <c r="F193" i="1"/>
  <c r="F215" i="1" s="1"/>
  <c r="E50" i="1"/>
  <c r="C194" i="1"/>
  <c r="G193" i="1"/>
  <c r="E103" i="1"/>
  <c r="K196" i="1"/>
  <c r="D205" i="1"/>
  <c r="J150" i="1"/>
  <c r="J151" i="1" s="1"/>
  <c r="J196" i="1"/>
  <c r="E198" i="1"/>
  <c r="I196" i="1"/>
  <c r="B193" i="1"/>
  <c r="B194" i="1" s="1"/>
  <c r="E120" i="1"/>
  <c r="E98" i="1"/>
  <c r="E86" i="1"/>
  <c r="E74" i="1"/>
  <c r="E204" i="1"/>
  <c r="B198" i="1"/>
  <c r="I150" i="1"/>
  <c r="I151" i="1" s="1"/>
  <c r="I194" i="1" s="1"/>
  <c r="E29" i="1"/>
  <c r="K150" i="1"/>
  <c r="K151" i="1" s="1"/>
  <c r="J193" i="1"/>
  <c r="H150" i="1"/>
  <c r="H151" i="1" s="1"/>
  <c r="E154" i="1"/>
  <c r="F150" i="1"/>
  <c r="F151" i="1" s="1"/>
  <c r="G202" i="1"/>
  <c r="H193" i="1" l="1"/>
  <c r="H194" i="1" s="1"/>
  <c r="H195" i="1" s="1"/>
  <c r="E193" i="1"/>
  <c r="D202" i="1"/>
  <c r="K194" i="1"/>
  <c r="K195" i="1" s="1"/>
  <c r="J194" i="1"/>
  <c r="J195" i="1" s="1"/>
  <c r="I195" i="1"/>
  <c r="F194" i="1"/>
  <c r="G201" i="1"/>
  <c r="G196" i="1" s="1"/>
  <c r="D201" i="1" l="1"/>
  <c r="D196" i="1" s="1"/>
  <c r="D195" i="1" s="1"/>
  <c r="F201" i="1"/>
  <c r="E202" i="1"/>
  <c r="B202" i="1" l="1"/>
  <c r="C201" i="1"/>
  <c r="F196" i="1"/>
  <c r="F195" i="1" s="1"/>
  <c r="E201" i="1"/>
  <c r="E196" i="1" s="1"/>
  <c r="C196" i="1" l="1"/>
  <c r="C195" i="1" s="1"/>
  <c r="B201" i="1"/>
  <c r="B196" i="1" s="1"/>
  <c r="B195" i="1" s="1"/>
  <c r="E22" i="1"/>
  <c r="G150" i="1"/>
  <c r="G151" i="1" s="1"/>
  <c r="G194" i="1" s="1"/>
  <c r="G195" i="1" s="1"/>
  <c r="E7" i="1" l="1"/>
  <c r="E150" i="1" s="1"/>
  <c r="E151" i="1" l="1"/>
  <c r="E194" i="1" s="1"/>
  <c r="E195" i="1" s="1"/>
</calcChain>
</file>

<file path=xl/sharedStrings.xml><?xml version="1.0" encoding="utf-8"?>
<sst xmlns="http://schemas.openxmlformats.org/spreadsheetml/2006/main" count="403" uniqueCount="231">
  <si>
    <t>Образование</t>
  </si>
  <si>
    <t>Территориальное управление</t>
  </si>
  <si>
    <t>Борcкий  сельсовет</t>
  </si>
  <si>
    <t>Верхнеимбатский  сельсовет</t>
  </si>
  <si>
    <t>Вороговский  сельсовет</t>
  </si>
  <si>
    <t xml:space="preserve">Зотинский  сельсовет </t>
  </si>
  <si>
    <t>г.Игарка</t>
  </si>
  <si>
    <t>районные</t>
  </si>
  <si>
    <t>Управление культуры</t>
  </si>
  <si>
    <t>ДОХОДЫ</t>
  </si>
  <si>
    <t>Всего дополнительных расходов на изменение</t>
  </si>
  <si>
    <t>Всего дополнительных доходов на изменение</t>
  </si>
  <si>
    <t xml:space="preserve">в т.ч. </t>
  </si>
  <si>
    <t>Свободные средства</t>
  </si>
  <si>
    <t>Федеральные и краевые ср-ва</t>
  </si>
  <si>
    <t>рублях</t>
  </si>
  <si>
    <t>РАСХОДЫ</t>
  </si>
  <si>
    <t>РАСХОДЫ на сессию</t>
  </si>
  <si>
    <t>ИСТОЧНИК ФИНАНСИРОВАНИЯ</t>
  </si>
  <si>
    <t>Изменение остатков средств на счетах по учету средств бюджета</t>
  </si>
  <si>
    <t>Туруханский сельсовет</t>
  </si>
  <si>
    <t>целевые средства</t>
  </si>
  <si>
    <t>ДОХОДЫ на сессию</t>
  </si>
  <si>
    <t>остаток средств на начало года</t>
  </si>
  <si>
    <t>остаток средств на конец года</t>
  </si>
  <si>
    <t>после бюджетной комиссии (целевые средства)</t>
  </si>
  <si>
    <t>после бюджетной комиссии (районные средства)</t>
  </si>
  <si>
    <t>Управление культуры (средства Ванкор)</t>
  </si>
  <si>
    <t>предельный объем дефицита</t>
  </si>
  <si>
    <t>10% от собственных доходов</t>
  </si>
  <si>
    <t>Светлогорский сельсовет</t>
  </si>
  <si>
    <t>Плановые расходы на прошлую сессию</t>
  </si>
  <si>
    <t>Плановые доходы на прошлую сессию</t>
  </si>
  <si>
    <t>Районный Совет депутатов</t>
  </si>
  <si>
    <t>Дефицит (профицит)</t>
  </si>
  <si>
    <t>Контрольно-ревизионная комиссия</t>
  </si>
  <si>
    <t>Финансовое управление</t>
  </si>
  <si>
    <t>Администрация Туруханского района</t>
  </si>
  <si>
    <t>Теруправление  (средства Ванкор)</t>
  </si>
  <si>
    <t>распределили</t>
  </si>
  <si>
    <t>нераспределенный остаток</t>
  </si>
  <si>
    <t>Плановые показатели ГРБС</t>
  </si>
  <si>
    <t>ВСЕГО</t>
  </si>
  <si>
    <t>КЦСР</t>
  </si>
  <si>
    <t>0</t>
  </si>
  <si>
    <t>Кредиты</t>
  </si>
  <si>
    <t>бюджетные кредиты</t>
  </si>
  <si>
    <t>Управление культуры (прочие безвозмездные)</t>
  </si>
  <si>
    <t>Управление ЖКХ и строительства</t>
  </si>
  <si>
    <t>2025 год всего (собст+целевые)</t>
  </si>
  <si>
    <t>коммерческие кредиты</t>
  </si>
  <si>
    <t>2024 изменения на сессию</t>
  </si>
  <si>
    <r>
      <t xml:space="preserve">Материалы    сессия  </t>
    </r>
    <r>
      <rPr>
        <b/>
        <u/>
        <sz val="12"/>
        <rFont val="Times New Roman"/>
        <family val="1"/>
        <charset val="204"/>
      </rPr>
      <t xml:space="preserve">2024 год </t>
    </r>
  </si>
  <si>
    <t>2026 год всего (собст+целевые)</t>
  </si>
  <si>
    <t xml:space="preserve">Внесение изменений на 2024 год 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</si>
  <si>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</si>
  <si>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0510075180</t>
  </si>
  <si>
    <t>в АЦК</t>
  </si>
  <si>
    <t>Расходы на предоставление оленеводам, охотникам (рыбакам) промысловым, охотникам (рыбакам) сезонным из числа малочисленных народов товарно-материальных ценностей для обеспечения ведения традиционной хозяйственной деятельности малочисленных народов (в соответствии с Законом края от 1 декабря 2011 года № 13-6668) в рамках подпрограммы "Обеспечение условий реализации программы и прочие мероприятия" муниципальной программы Туруханского района "Обеспечение комфортной среды проживания на территории населенных пунктов Туруханского района"</t>
  </si>
  <si>
    <t>11400R5185</t>
  </si>
  <si>
    <t>АЦК</t>
  </si>
  <si>
    <t>Предоставление оленеводам, охотникам (рыбакам) промысловым, охотникам (рыбакам) сезонным из числа коренных малочисленных народов товарно-материальных ценностей для обеспечения ведения традиционной хозяйственной деятельности коренных малочисленных народов за счет средств краевого бюджета (в соответствии с Законом края от 1 декабря 2011 года № 13-6668) в рамках подпрограммы "Обеспечение условий реализации программы и прочие мероприятия" муниципальной программы Туруханского района "Обеспечение комфортной среды проживания на территории населенных пунктов Туруханского района"</t>
  </si>
  <si>
    <t>1140075440</t>
  </si>
  <si>
    <t>Расходы на исполнение государственных полномочий по организации деятельности органа местного самоуправления, обеспечивающего решение вопросов обеспечения гарантий прав коренных малочисленных народов Севера (в соответствии с Законом края от 1 декабря 2011 года № 13-6668) в рамках подпрограммы "Обеспечение условий реализации программы и прочие мероприятия" муниципальной программы Туруханского района "Обеспечение комфортной среды проживания на территории населенных пунктов Туруханского района"</t>
  </si>
  <si>
    <t>1140075410</t>
  </si>
  <si>
    <t>Целевые средства дополнительно на 2024 год</t>
  </si>
  <si>
    <t>Остаток по районному бюджету на 01.01.2024 г</t>
  </si>
  <si>
    <t>Нераспределенный остаток 2023 г.</t>
  </si>
  <si>
    <t>Возврат целевых средств (219)</t>
  </si>
  <si>
    <t>2024</t>
  </si>
  <si>
    <t>01100L3040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</si>
  <si>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</si>
  <si>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Расходы на осуществление (возмещение) затрат, возникающих при реализации мероприятий по модернизации библиотек в части комплектования книжных фондов библиотек, в рамках подпрограммы "Культурное наследие" муниципальной программы "Развитие культуры и туризма Туруханского района"</t>
  </si>
  <si>
    <t>06100L5190</t>
  </si>
  <si>
    <t>0640074480</t>
  </si>
  <si>
    <t>0110075820</t>
  </si>
  <si>
    <t>Расходы на приведение зданий и сооружений, организаций реализующих образовательные программы дошкольного образования в соответствие с требованиями законодательства,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</si>
  <si>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1240002890</t>
  </si>
  <si>
    <t>Осуществление государственных полномочий по опеке и попечительству в отношении совершеннолетних граждан, а также в сфере патронажа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</si>
  <si>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01100R7800</t>
  </si>
  <si>
    <t>Расходы на осуществление государственных полномочий по обеспечению отдыха и оздоровления детей, проживающих в Арктической зоне Российской Федерации,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</si>
  <si>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Расходы 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 в рамках подпрограммы "Обеспечение условий реализации программы и прочие мероприятия" муниципальной программы "Развитие культуры и туризма Туруханского района"</t>
  </si>
  <si>
    <t>0110075830</t>
  </si>
  <si>
    <t>Расходы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8-3170)в рамках непрограммных расходов по переданным полномочиям Финансовому управлению администрации Туруханского района</t>
  </si>
  <si>
    <t>Расходы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муниципальной программы Туруханского района "Развитие культуры и туризма Туруханского района"</t>
  </si>
  <si>
    <t>0630075190</t>
  </si>
  <si>
    <t>0120075520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</si>
  <si>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4-1089)в рамках подпрограммы "Государственная поддержка детей-сирот, расширение практики применения семейных форм воспитания" муниципальной программы Туруханского района "Развитие образования Туруханского района"</t>
  </si>
  <si>
    <t>0110075660</t>
  </si>
  <si>
    <t>Расходы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</si>
  <si>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края,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</si>
  <si>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1240076040</t>
  </si>
  <si>
    <t>0110076490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</si>
  <si>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</si>
  <si>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Осуществление государственных полномочий в области охраны труда по государственному управлению охраной труда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</si>
  <si>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1240076850</t>
  </si>
  <si>
    <t>Расходы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</si>
  <si>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1240078460</t>
  </si>
  <si>
    <t>Осуществление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</si>
  <si>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по переданным полномочиям Финансовому управлению администрации Туруханского района</t>
  </si>
  <si>
    <t>011EВ51790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</si>
  <si>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</si>
  <si>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Средства на организацию отдыха учащихся общеобразовательных учреждений за пределами Красноярского края, в связи с увеличением кол-ва детей и стоимости путевки и авиаперелета</t>
  </si>
  <si>
    <t xml:space="preserve">Текущий ремонт помещений в здании Управления образования </t>
  </si>
  <si>
    <t>0110053030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</si>
  <si>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Туруханского района"</t>
  </si>
  <si>
    <t>Участие команд в выездных соревнованиях</t>
  </si>
  <si>
    <t>Расходы на проведение соревнований по мини-футболу, лыжным гонкам (районные мероприятия)</t>
  </si>
  <si>
    <t>Остаток на начало года родительская плата (платные)</t>
  </si>
  <si>
    <t>Остаток средств на начало года ЗАО "РН Ванкор"</t>
  </si>
  <si>
    <t>Предоставление субсидии (гранта в виде субсидии) на приобретение и доставку автобуса для нужд Туруханского района в рамках отдельного мероприятия подпрограммы "Организация транспортного обслуживания на территории Туруханского района" муниципальной программы Туруханского района "Развитие транспортной системы и связи Туруханского района"</t>
  </si>
  <si>
    <t>Субсидии муниципальным казенным предприятиям на покрытие убытков по основной предусмотренной уставом деятельности в рамках непрограммных расходов администрации Туруханского района</t>
  </si>
  <si>
    <t>Софинансирование расходов по предоставлению субсидии на возмещение части затрат при осуществлении предпринимательской деятельности в рамках подпрограммы "Поддержка развития малого и среднего предпринимательства на территории Туруханского района" муниципальной программы Туруханского района "Развитие малого и среднего предпринимательства, организаций муниципальной формы собственности на территории Туруханского района"</t>
  </si>
  <si>
    <t>Предоставление материальной помощи гражданам, проживающим на территории Туруханского района, находящимся в трудной жизненной ситуации в рамках подпрограммы "Повышение качества жизни отдельных категорий граждан, степени их социальной защищенности" муниципальной программы Туруханского района "Социальная поддержка жителей Туруханского района"</t>
  </si>
  <si>
    <t>Предоставление единовременной материальной помощи лицам, желающим принять участие в специальной военной операции в рамках подпрограммы "Повышение качества жизни отдельных категорий граждан, степени их социальной защищенности" муниципальной программы Туруханского района "Социальная поддержка жителей Туруханского района"</t>
  </si>
  <si>
    <t>Предоставление дополнительной меры социальной поддержки в виде единовременной выплаты в размере 100 тыс. рублей лицам, принимающим участие в специальной военной операции в рамках подпрограммы "Повышение качества жизни отдельных категорий граждан, степени их социальной защищенности" муниципальной программы Туруханского района "Социальная поддержка жителей Туруханского района"</t>
  </si>
  <si>
    <t>Предоставление единовременной материальной помощи в связи с тяжелой жизненной ситуацией членам семей участников специальной военной операции в рамках подпрограммы "Повышение качества жизни отдельных категорий граждан, степени их социальной защищенности" муниципальной программы Туруханского района "Социальная поддержка жителей Туруханского района"</t>
  </si>
  <si>
    <t>Предоставление разовой материальной помощи в связи с гибелью лица, принимавшего участие в специальной военной операции членам семей участников специальной военной операции в рамках подпрограммы "Повышение качества жизни отдельных категорий граждан, степени их социальной защищенности" муниципальной программы Туруханского района "Социальная поддержка жителей Туруханского района"</t>
  </si>
  <si>
    <t>Проведение районных спортивных мероприятий в рамках подпрограммы "Развитие массовой физической культуры и спорта" муниципальной программы Туруханского района "Развитие физической культуры, спорта и молодежной политики в Туруханском районе"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</si>
  <si>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</si>
  <si>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1240075170</t>
  </si>
  <si>
    <t>1240074670</t>
  </si>
  <si>
    <t>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</si>
  <si>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деятельности администрации Туруханского района" муниципальной программы Туруханского района "Управление муниципальными финансами и обеспечения деятельности администрации Туруханского района"</t>
  </si>
  <si>
    <t>1240051200</t>
  </si>
  <si>
    <t>Прочие мероприятия по благоустройству сельских населённых пунктов в рамках подпрограммы "Благоустройство сельских населённых пунктов" муниципальной программы Туруханского района "Обеспечение комфортной среды проживания на территории населенных пунктов Туруханского района"</t>
  </si>
  <si>
    <t xml:space="preserve">Выполнение работ по инженерным изысканиям, подготовки проектной и рабочей документации с получением положительной государственной экспертизы объекта    капитального строительства  "Реконструкция объекта незавершенного строительства по Дом  культуры в г. Игарка , Туруханского района Красноярского края"  </t>
  </si>
  <si>
    <t>Снос нежилых зданий в населенных пунктах Туруханского района. в рамках подпрограммы "Обеспечение условий реализации программы и прочие мероприятия"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</si>
  <si>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Проектирование и обследование  объектов муниципальной собственности Туруханского района в рамках подпрограммы "Обеспечение условий реализации программы и прочие мероприятия"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</si>
  <si>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Подготовительные работы по устройству, устройство и содержание зимней автодороги Игарка - Светлогорск-Туруханск в рамках подпрограммы "Развитие транспортного комплекса, обеспечение сохранности и модернизации автомобильных дорог Туруханского района" муниципальной программы Туруханского района "Развитие транспортной системы и связи Туруханского района"</t>
  </si>
  <si>
    <t>Реконструкция спортивно-оздоровительного учреждения МКУДО ДЮСШ "ЮНОСТЬ", расположенного по адресу: Красноярский край,  с. Туруханск, пер. Спортивный 1А</t>
  </si>
  <si>
    <t>Капитальный ремонт здания МКОУ «Бахтинская СШ»</t>
  </si>
  <si>
    <t xml:space="preserve">Капитальный ремонт спортивного зала по адресу: 663246 Красноярский край, Туруханский р-он,п.Бор,ул. 60 лет Аэрофлота, 6  </t>
  </si>
  <si>
    <t xml:space="preserve">Расходы на возмещение организациям, осуществляющим управление (обслуживание) многоквартирными домами и жилыми домами усадебного типа, части расходов граждан на оплату за содержание и текущий ремонт общего имущества в многоквартирных домах, а также содержание и текущий ремонт жилых домов усадебного типа, расположенных на территории Туруханского района </t>
  </si>
  <si>
    <t>Приобретение тепловизора и лазерного дальномера для осуществления контроля за тепловым контуром на объектах текущего и капитального ремонта, реконструкции и строительства.</t>
  </si>
  <si>
    <t>Расходы на государственную поддержку отрасли культуры (модернизация библиотек в части комплектования книжных фондов), в рамках подпрограммы "Культурное наследие" муниципальной программы "Развитие культуры и туризма Туруханского района"</t>
  </si>
  <si>
    <t>06100L5191</t>
  </si>
  <si>
    <t>Мероприятия  связанные с поощрением лучших активистов юнармии и волонтерского движения.</t>
  </si>
  <si>
    <t>Остаток на начало года  (платные услуги)</t>
  </si>
  <si>
    <t>Переданные полномочия</t>
  </si>
  <si>
    <t>Общественные работы (КВСР 241 МБТ)</t>
  </si>
  <si>
    <t>Строительство  объекта "Храм в честь святого благоверного великого князя Александра Невского", расположенного по адресу: Красноярский край, Туруханский район, г. Игарка, ул. Барабашова"</t>
  </si>
  <si>
    <t>Расходы за счет остатков средств прошлых лет ООО "РН-Ванкор" оказание услуг по осуществлению строительного контроля за ходом выполнения работ по строительству объекта «Храм в честь святого благоверного великого князя Александра Невского», расположенного по адресу: Красноярский край, Туруханский район, город Игарка, улица Барбашова, в рамках непрограммных расходов Управления ЖКХ и строительства</t>
  </si>
  <si>
    <t>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владельцев, в рамках подпрограммы "Регулирование качества окружающей среды Туруханского района", муниципальной программы "Охрана окружающей среды Туруханского района"</t>
  </si>
  <si>
    <r>
      <t xml:space="preserve">Управление образования (средства Ванкор) </t>
    </r>
    <r>
      <rPr>
        <b/>
        <i/>
        <sz val="12"/>
        <rFont val="Times New Roman"/>
        <family val="1"/>
        <charset val="204"/>
      </rPr>
      <t>Распределено 4 735 795,68</t>
    </r>
  </si>
  <si>
    <r>
      <t xml:space="preserve"> УЖКХ Программа ОАО "НК Роснефть" Распределено </t>
    </r>
    <r>
      <rPr>
        <b/>
        <i/>
        <sz val="12"/>
        <rFont val="Times New Roman"/>
        <family val="1"/>
        <charset val="204"/>
      </rPr>
      <t>8 015 183,18</t>
    </r>
  </si>
  <si>
    <t>Задолженность  перед ООО "Туруханская энергетическая компания" за фактически оказанные коммунальные услуги в отношении выморочного имущества  ( КВСР 240 Решения суда)</t>
  </si>
  <si>
    <t>Обеспечение работы системы пожарной сигнализации в зданиях администрации и гостиницы (КВСР 240 Сбалансированность)</t>
  </si>
  <si>
    <t>Создание места для торговли(не крытый рынок с нестационарными торговыми объектами НТО в количестве 6 мест  (КВСР 240 Сбалансированность)</t>
  </si>
  <si>
    <t>Обеспечение населения чистой питьевой водой проведение исследований питьевой воды из существующих источников водоснабжения и своевременной доставки образцов в лабораторию в период регулярного сообщения между вышеуказанными населенными пунктами по зимней автомобильной дороге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 (КВСР 247 МБТ)</t>
  </si>
  <si>
    <t>Приобретение бензина (Для поездок по контролю ситуации связанной с разрушением ледовой переправы р.Дубчес)  (КВСР 240 Сбалансированность)</t>
  </si>
  <si>
    <t>Приобретение снегоуборщика (Для работ по благоустройству)  (КВСР 240 Сбалансированность)</t>
  </si>
  <si>
    <t>Содержание сельсовета  (КВСР 240 Сбалансированность)</t>
  </si>
  <si>
    <t>Расходы на погашение задолженности за коммунальные услуги потребленные за декабрь 2022 года выморочным жилым помещениям  (КВСР 240 Решения суда)</t>
  </si>
  <si>
    <t>Расходы 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 в рамках подпрограммы "Обеспечение условий реализации программы и прочие мероприятия" муниципальной программы "Развитие культуры и туризма Туруханского района" (КВСР 244 МБТ)</t>
  </si>
  <si>
    <t>Организация общественных работ и временной занятости граждан, испытывающих трудности в поиске работы (КВСР 241 МБТ)</t>
  </si>
  <si>
    <t>Приобретение и установка индивидуальных приборов учета в муниципальные квартиры (КВСР 240 Сбалансированность)</t>
  </si>
  <si>
    <t>Увековечение памяти о ветеранах Великой Отечественной войны, захороненных на территории Туруханского района, устройство отдельных элементов памяти (обелиски, стенды) в рамках подпрограммы "Увековечение подвига жителей Туруханского района в Великой Отечественной войне" муниципальной программы Туруханского района "Увековечение памяти фронтовиков Великой Отечественной войны 1941-1945 годов на территории Туруханского района" (КВСР 247 МБТ)</t>
  </si>
  <si>
    <t>Расселение из ветхого аварийного жилья (приобретение жилья на вторичном рынке г.Игарка ) (КВСР 241 МБТ)</t>
  </si>
  <si>
    <t>Организация общественных работ и временной занятости граждан, испытывающих трудности в поиске работы в рамках подпрограммы "Оказание содействия занятости населению" муниципальной программы Туруханского района "Обеспечение комфортной среды проживания на территории населенных пунктов Туруханского района" (КВСР 241 МБТ)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</si>
  <si>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организаций,в рамках подпрограммы "Развитие дошкольного, общего и дополнительного образования детей" муниципальной программы "Развитие образования Туруханского района"</t>
  </si>
  <si>
    <t>8620075140</t>
  </si>
  <si>
    <t>8620051180</t>
  </si>
  <si>
    <t>Государственная поддержка муниципальных учреждений культуры в рамках подпрограммы "Обеспечение условий реализации программы прочие мероприятия" муниципальной программы Туруханского района "Развитие культуры и туризма Туруханского района"</t>
  </si>
  <si>
    <t>06400A5190</t>
  </si>
  <si>
    <t>В АЦК</t>
  </si>
  <si>
    <t>0110084040,0110085050</t>
  </si>
  <si>
    <t>0110084980</t>
  </si>
  <si>
    <t>0130080610</t>
  </si>
  <si>
    <t>0110085660</t>
  </si>
  <si>
    <t>0110082710</t>
  </si>
  <si>
    <t>Содержание учреждений</t>
  </si>
  <si>
    <t>Переданные полномочия КРК</t>
  </si>
  <si>
    <t>Переданные полномочия РУК</t>
  </si>
  <si>
    <t>Расходы на подготовку проектной документации с инженерными изысканиями и государственной экспертизой на реконструкцию системы водоснабжения в п. Бор Туруханского района в рамках подпрограммы "Обеспечение населения чистой питьевой водой" муниципальной программы "Реформирование и модернизация жилищно-коммунального хозяйства и повышение энергетической эффективности на территории Туруханского района" (КВСР 247 МБТ)</t>
  </si>
  <si>
    <t>0920084630</t>
  </si>
  <si>
    <t>8410080300</t>
  </si>
  <si>
    <t>08100S6070</t>
  </si>
  <si>
    <t>0210081050</t>
  </si>
  <si>
    <t>0210085000</t>
  </si>
  <si>
    <t>0210085030</t>
  </si>
  <si>
    <t>0210085010</t>
  </si>
  <si>
    <t>0210085020</t>
  </si>
  <si>
    <t>0710081850</t>
  </si>
  <si>
    <t>Переданные полномочия (КВСР 240 Сбалансированность)</t>
  </si>
  <si>
    <t>Переданные полномочия  (КВСР 240 Сбалансированность)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</si>
  <si>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</si>
  <si>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бюджетов муниципальных районов от возврата иными организациями остатков субсидий прошлых лет (218)</t>
  </si>
  <si>
    <t>1120081660</t>
  </si>
  <si>
    <t>0640084600</t>
  </si>
  <si>
    <t>0380084530</t>
  </si>
  <si>
    <t>0380084580</t>
  </si>
  <si>
    <t>0910083940</t>
  </si>
  <si>
    <t>0350083950</t>
  </si>
  <si>
    <t>0110080610</t>
  </si>
  <si>
    <t>1410084330</t>
  </si>
  <si>
    <t>0340082060</t>
  </si>
  <si>
    <t>0380080460</t>
  </si>
  <si>
    <t>8740084220</t>
  </si>
  <si>
    <t>8740084270</t>
  </si>
  <si>
    <t>0640084220</t>
  </si>
  <si>
    <t>0370084700</t>
  </si>
  <si>
    <t>0370085060</t>
  </si>
  <si>
    <t>1510084640</t>
  </si>
  <si>
    <t>1010084350</t>
  </si>
  <si>
    <t>Иные межбюджетные трансферты бюджетам муниципальных образований на государственную поддержку лучших муниципальных учреждений культуры, находящихся на территориях сельских поселений, в рамках регионального проекта «Творческие люди» государственной программы Красноярского края «Развитие культуры и туризма»</t>
  </si>
  <si>
    <t>Иные межбюджетные трансферты бюджетам муниципальных образований на государственную поддержку лучших работников муниципальных учреждений культуры, находящихся на территориях сельских поселений, в рамках регионального проекта «Творческие люди» государственной программы Красноярского края «Развитие культуры и туризма»</t>
  </si>
  <si>
    <t xml:space="preserve">Текущий ремонт муниципальное бюджетное общеобразовательное учреждение «Борская средняя школа» </t>
  </si>
  <si>
    <t>Капитальный ремонт жилого фонда находящегося в муниципальной собственности (в том числе расположенных в домах усадебного типа) по решениям суда и по решениям межведомственной комиссии по вопросам признания помещения жилым помещением, жилого помещения непригодным для проживания и многоквартирного дома аварийным и подлежащим сносу или реконструкции, садового дома жилым домом и жилого дома садовым домом на территории Туруханского района и сельских поселений. В рамках подпрограммы "Организация проведения капитального ремонта жилищного фонда и общего имущества в многоквартирных домах, расположенных на территории Туруханского района  Красноярский край, Туруханский район, с.Туруханск, ул.  Бограда 60 лет Октября   д.54</t>
  </si>
  <si>
    <t>Содержание МБУ «Комплексный центр по благоустройству Борского сельсовета (КВСР 240 Сбалансированность)</t>
  </si>
  <si>
    <t>0340084790</t>
  </si>
  <si>
    <t>Приобретение и поставка детских игровых площадок  (КВСР 240 Сбалансированность)</t>
  </si>
  <si>
    <t>Увеличение расходов на капитальный ремонт двух муниципальных квартир (КВСР 247 МБТ)</t>
  </si>
  <si>
    <t>Субсидия на приобретение организациями жилищно-коммунального комплекса специализированной техники и специализированного оборудования в целях обеспечения бесперебойного и стабильного функционирования жилищно-коммунального хозяйства Туруханского района, повышения эксплуатационной надежности и качества обслуживания, оперативного реагирования на обращения потребителей, безопасности при оказании услуг потребителям в рамках подпрограммы "Создание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</si>
  <si>
    <t>Иной межбюджетный трансферт Министерство Финансов Красноярского края</t>
  </si>
  <si>
    <t>Увеличение ФОТ с учетом решений об обеспечении целевых показателей соотношения средней заработной платы работников, обозначенных указами Президента РФ, принятых в 2024 году (Доп. образование) ЦП - 96798,10</t>
  </si>
  <si>
    <t>Расходы на обеспечение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</si>
  <si>
    <t>Расходы на поддержку спортивных клубов по месту жительства в рамках подпрограммы "Развитие массовой физической культуры и спорта" муниципальной программы Туруханского района "Развитие физической культуры и спорта в Туруханском районе"</t>
  </si>
  <si>
    <t xml:space="preserve">Предоставление субсидии на возмещение недополученных доходов по перевозке пассажиров авиатранспортом </t>
  </si>
  <si>
    <t>Увеличение ФОТ с учетом решений об обеспечении целевых показателей соотношения средней заработной платы работников, обозначенных указами Президента РФ, принятых в 2024 году (Доп. образование) ЦП - 96798,10 и 95 856,80 (Доп. образование, работники культуры)</t>
  </si>
  <si>
    <t>По решениям суда (выморочное жилье) (КВСР 240 Решения суда)</t>
  </si>
  <si>
    <t>Налог на прибыль</t>
  </si>
  <si>
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</si>
  <si>
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«Стимулирование органов местного самоуправления муниципальных образований к повышению эффективности деятельности» государственной программы Красноярского края «Содействие развитию местного самоуправления»</t>
  </si>
  <si>
    <t>Предоставление субсидии на обустройство вертолетных площадок и транспортной инфраструктуры, при организации авиаперевозок на территории Туруханского района</t>
  </si>
  <si>
    <t>0920081550</t>
  </si>
  <si>
    <t>0710074180</t>
  </si>
  <si>
    <t>в ацк</t>
  </si>
  <si>
    <t>Частичная компенсация расходов на повышение заработной платы работникам бюджетной сферы с 01.01.2024г. (КВСР 240 Сбалансированность)</t>
  </si>
  <si>
    <t xml:space="preserve">Капитальный ремонт МКОУ «Средняя школа города Игарка» имени В.П. Астафьева </t>
  </si>
  <si>
    <t>0920085070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</si>
</sst>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?"/>
    <numFmt numFmtId="166" formatCode="#,##0.0000"/>
    <numFmt numFmtId="167" formatCode="#,##0.00_ ;\-#,##0.00\ "/>
  </numFmts>
  <fonts count="30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Roman"/>
      <family val="1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2B8E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18" fillId="2" borderId="0" applyNumberFormat="0" applyBorder="0" applyAlignment="0" applyProtection="0"/>
    <xf numFmtId="0" fontId="2" fillId="3" borderId="0" applyNumberFormat="0" applyBorder="0" applyAlignment="0" applyProtection="0"/>
    <xf numFmtId="0" fontId="18" fillId="3" borderId="0" applyNumberFormat="0" applyBorder="0" applyAlignment="0" applyProtection="0"/>
    <xf numFmtId="0" fontId="2" fillId="4" borderId="0" applyNumberFormat="0" applyBorder="0" applyAlignment="0" applyProtection="0"/>
    <xf numFmtId="0" fontId="18" fillId="4" borderId="0" applyNumberFormat="0" applyBorder="0" applyAlignment="0" applyProtection="0"/>
    <xf numFmtId="0" fontId="2" fillId="5" borderId="0" applyNumberFormat="0" applyBorder="0" applyAlignment="0" applyProtection="0"/>
    <xf numFmtId="0" fontId="18" fillId="5" borderId="0" applyNumberFormat="0" applyBorder="0" applyAlignment="0" applyProtection="0"/>
    <xf numFmtId="0" fontId="2" fillId="6" borderId="0" applyNumberFormat="0" applyBorder="0" applyAlignment="0" applyProtection="0"/>
    <xf numFmtId="0" fontId="18" fillId="21" borderId="0" applyNumberFormat="0" applyBorder="0" applyAlignment="0" applyProtection="0"/>
    <xf numFmtId="0" fontId="2" fillId="7" borderId="0" applyNumberFormat="0" applyBorder="0" applyAlignment="0" applyProtection="0"/>
    <xf numFmtId="0" fontId="18" fillId="22" borderId="0" applyNumberFormat="0" applyBorder="0" applyAlignment="0" applyProtection="0"/>
    <xf numFmtId="0" fontId="2" fillId="8" borderId="0" applyNumberFormat="0" applyBorder="0" applyAlignment="0" applyProtection="0"/>
    <xf numFmtId="0" fontId="18" fillId="23" borderId="0" applyNumberFormat="0" applyBorder="0" applyAlignment="0" applyProtection="0"/>
    <xf numFmtId="0" fontId="2" fillId="9" borderId="0" applyNumberFormat="0" applyBorder="0" applyAlignment="0" applyProtection="0"/>
    <xf numFmtId="0" fontId="18" fillId="24" borderId="0" applyNumberFormat="0" applyBorder="0" applyAlignment="0" applyProtection="0"/>
    <xf numFmtId="0" fontId="2" fillId="10" borderId="0" applyNumberFormat="0" applyBorder="0" applyAlignment="0" applyProtection="0"/>
    <xf numFmtId="0" fontId="18" fillId="10" borderId="0" applyNumberFormat="0" applyBorder="0" applyAlignment="0" applyProtection="0"/>
    <xf numFmtId="0" fontId="2" fillId="5" borderId="0" applyNumberFormat="0" applyBorder="0" applyAlignment="0" applyProtection="0"/>
    <xf numFmtId="0" fontId="18" fillId="25" borderId="0" applyNumberFormat="0" applyBorder="0" applyAlignment="0" applyProtection="0"/>
    <xf numFmtId="0" fontId="2" fillId="8" borderId="0" applyNumberFormat="0" applyBorder="0" applyAlignment="0" applyProtection="0"/>
    <xf numFmtId="0" fontId="18" fillId="26" borderId="0" applyNumberFormat="0" applyBorder="0" applyAlignment="0" applyProtection="0"/>
    <xf numFmtId="0" fontId="2" fillId="11" borderId="0" applyNumberFormat="0" applyBorder="0" applyAlignment="0" applyProtection="0"/>
    <xf numFmtId="0" fontId="18" fillId="27" borderId="0" applyNumberFormat="0" applyBorder="0" applyAlignment="0" applyProtection="0"/>
    <xf numFmtId="0" fontId="10" fillId="12" borderId="0" applyNumberFormat="0" applyBorder="0" applyAlignment="0" applyProtection="0"/>
    <xf numFmtId="0" fontId="19" fillId="28" borderId="0" applyNumberFormat="0" applyBorder="0" applyAlignment="0" applyProtection="0"/>
    <xf numFmtId="0" fontId="10" fillId="9" borderId="0" applyNumberFormat="0" applyBorder="0" applyAlignment="0" applyProtection="0"/>
    <xf numFmtId="0" fontId="19" fillId="29" borderId="0" applyNumberFormat="0" applyBorder="0" applyAlignment="0" applyProtection="0"/>
    <xf numFmtId="0" fontId="10" fillId="10" borderId="0" applyNumberFormat="0" applyBorder="0" applyAlignment="0" applyProtection="0"/>
    <xf numFmtId="0" fontId="19" fillId="10" borderId="0" applyNumberFormat="0" applyBorder="0" applyAlignment="0" applyProtection="0"/>
    <xf numFmtId="0" fontId="10" fillId="13" borderId="0" applyNumberFormat="0" applyBorder="0" applyAlignment="0" applyProtection="0"/>
    <xf numFmtId="0" fontId="19" fillId="13" borderId="0" applyNumberFormat="0" applyBorder="0" applyAlignment="0" applyProtection="0"/>
    <xf numFmtId="0" fontId="10" fillId="14" borderId="0" applyNumberFormat="0" applyBorder="0" applyAlignment="0" applyProtection="0"/>
    <xf numFmtId="0" fontId="19" fillId="30" borderId="0" applyNumberFormat="0" applyBorder="0" applyAlignment="0" applyProtection="0"/>
    <xf numFmtId="0" fontId="10" fillId="15" borderId="0" applyNumberFormat="0" applyBorder="0" applyAlignment="0" applyProtection="0"/>
    <xf numFmtId="0" fontId="19" fillId="15" borderId="0" applyNumberFormat="0" applyBorder="0" applyAlignment="0" applyProtection="0"/>
    <xf numFmtId="0" fontId="5" fillId="0" borderId="0"/>
    <xf numFmtId="0" fontId="18" fillId="0" borderId="0"/>
    <xf numFmtId="0" fontId="13" fillId="0" borderId="0"/>
    <xf numFmtId="164" fontId="3" fillId="0" borderId="0" applyFont="0" applyFill="0" applyBorder="0" applyAlignment="0" applyProtection="0"/>
    <xf numFmtId="0" fontId="1" fillId="0" borderId="0"/>
    <xf numFmtId="0" fontId="29" fillId="0" borderId="0"/>
  </cellStyleXfs>
  <cellXfs count="294">
    <xf numFmtId="0" fontId="0" fillId="0" borderId="0" xfId="0"/>
    <xf numFmtId="4" fontId="6" fillId="16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9" fontId="6" fillId="17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0" xfId="0" applyNumberFormat="1" applyFont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/>
    </xf>
    <xf numFmtId="4" fontId="9" fillId="0" borderId="0" xfId="0" applyNumberFormat="1" applyFont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 wrapText="1"/>
    </xf>
    <xf numFmtId="0" fontId="9" fillId="18" borderId="0" xfId="0" applyFont="1" applyFill="1" applyAlignment="1">
      <alignment horizontal="left" vertical="center" wrapText="1"/>
    </xf>
    <xf numFmtId="4" fontId="9" fillId="0" borderId="1" xfId="4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6" fillId="16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left" wrapText="1"/>
    </xf>
    <xf numFmtId="4" fontId="6" fillId="19" borderId="1" xfId="0" applyNumberFormat="1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 shrinkToFit="1"/>
    </xf>
    <xf numFmtId="4" fontId="9" fillId="0" borderId="1" xfId="0" applyNumberFormat="1" applyFont="1" applyBorder="1" applyAlignment="1">
      <alignment wrapText="1" shrinkToFit="1"/>
    </xf>
    <xf numFmtId="4" fontId="8" fillId="0" borderId="1" xfId="0" applyNumberFormat="1" applyFont="1" applyBorder="1" applyAlignment="1">
      <alignment vertical="center" wrapText="1"/>
    </xf>
    <xf numFmtId="4" fontId="9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31" borderId="1" xfId="0" applyNumberFormat="1" applyFont="1" applyFill="1" applyBorder="1" applyAlignment="1">
      <alignment vertical="center"/>
    </xf>
    <xf numFmtId="4" fontId="9" fillId="31" borderId="1" xfId="0" applyNumberFormat="1" applyFont="1" applyFill="1" applyBorder="1" applyAlignment="1">
      <alignment vertical="center" wrapText="1"/>
    </xf>
    <xf numFmtId="4" fontId="6" fillId="31" borderId="0" xfId="0" applyNumberFormat="1" applyFont="1" applyFill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4" fontId="6" fillId="32" borderId="1" xfId="0" applyNumberFormat="1" applyFont="1" applyFill="1" applyBorder="1" applyAlignment="1">
      <alignment horizontal="right" vertical="center" wrapText="1"/>
    </xf>
    <xf numFmtId="0" fontId="6" fillId="18" borderId="0" xfId="0" applyFont="1" applyFill="1" applyAlignment="1">
      <alignment horizontal="left" vertical="center" wrapText="1"/>
    </xf>
    <xf numFmtId="4" fontId="15" fillId="0" borderId="1" xfId="0" applyNumberFormat="1" applyFont="1" applyBorder="1" applyAlignment="1">
      <alignment horizontal="right" wrapText="1"/>
    </xf>
    <xf numFmtId="4" fontId="9" fillId="18" borderId="0" xfId="0" applyNumberFormat="1" applyFont="1" applyFill="1" applyAlignment="1">
      <alignment horizontal="left" vertical="center" wrapText="1"/>
    </xf>
    <xf numFmtId="4" fontId="6" fillId="32" borderId="1" xfId="0" applyNumberFormat="1" applyFont="1" applyFill="1" applyBorder="1" applyAlignment="1">
      <alignment vertical="center" wrapText="1"/>
    </xf>
    <xf numFmtId="4" fontId="6" fillId="33" borderId="1" xfId="0" applyNumberFormat="1" applyFont="1" applyFill="1" applyBorder="1" applyAlignment="1">
      <alignment vertical="center" wrapText="1"/>
    </xf>
    <xf numFmtId="4" fontId="6" fillId="33" borderId="1" xfId="0" applyNumberFormat="1" applyFont="1" applyFill="1" applyBorder="1" applyAlignment="1">
      <alignment horizontal="right" vertical="center" wrapText="1"/>
    </xf>
    <xf numFmtId="4" fontId="9" fillId="34" borderId="1" xfId="0" applyNumberFormat="1" applyFont="1" applyFill="1" applyBorder="1" applyAlignment="1">
      <alignment horizontal="right" vertical="center" wrapText="1"/>
    </xf>
    <xf numFmtId="4" fontId="6" fillId="35" borderId="1" xfId="0" applyNumberFormat="1" applyFont="1" applyFill="1" applyBorder="1" applyAlignment="1">
      <alignment horizontal="right" vertical="center" wrapText="1"/>
    </xf>
    <xf numFmtId="4" fontId="6" fillId="37" borderId="1" xfId="0" applyNumberFormat="1" applyFont="1" applyFill="1" applyBorder="1" applyAlignment="1">
      <alignment vertical="center" wrapText="1"/>
    </xf>
    <xf numFmtId="4" fontId="6" fillId="37" borderId="1" xfId="0" applyNumberFormat="1" applyFont="1" applyFill="1" applyBorder="1" applyAlignment="1">
      <alignment horizontal="center" vertical="center" wrapText="1"/>
    </xf>
    <xf numFmtId="4" fontId="6" fillId="37" borderId="1" xfId="0" applyNumberFormat="1" applyFont="1" applyFill="1" applyBorder="1" applyAlignment="1">
      <alignment horizontal="center" vertical="center"/>
    </xf>
    <xf numFmtId="4" fontId="6" fillId="38" borderId="1" xfId="0" applyNumberFormat="1" applyFont="1" applyFill="1" applyBorder="1" applyAlignment="1">
      <alignment vertical="center" wrapText="1"/>
    </xf>
    <xf numFmtId="4" fontId="6" fillId="38" borderId="1" xfId="0" applyNumberFormat="1" applyFont="1" applyFill="1" applyBorder="1" applyAlignment="1">
      <alignment horizontal="right" vertical="center" wrapText="1"/>
    </xf>
    <xf numFmtId="4" fontId="6" fillId="39" borderId="1" xfId="0" applyNumberFormat="1" applyFont="1" applyFill="1" applyBorder="1" applyAlignment="1">
      <alignment vertical="center" wrapText="1"/>
    </xf>
    <xf numFmtId="4" fontId="6" fillId="39" borderId="1" xfId="0" applyNumberFormat="1" applyFont="1" applyFill="1" applyBorder="1" applyAlignment="1">
      <alignment horizontal="right" vertical="center" wrapText="1"/>
    </xf>
    <xf numFmtId="4" fontId="9" fillId="18" borderId="1" xfId="0" applyNumberFormat="1" applyFont="1" applyFill="1" applyBorder="1" applyAlignment="1">
      <alignment vertical="center" wrapText="1" shrinkToFit="1"/>
    </xf>
    <xf numFmtId="4" fontId="20" fillId="0" borderId="1" xfId="0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left" wrapText="1"/>
    </xf>
    <xf numFmtId="166" fontId="9" fillId="0" borderId="1" xfId="0" applyNumberFormat="1" applyFont="1" applyBorder="1" applyAlignment="1">
      <alignment horizontal="right" vertical="center" wrapText="1" shrinkToFit="1"/>
    </xf>
    <xf numFmtId="166" fontId="20" fillId="0" borderId="1" xfId="0" applyNumberFormat="1" applyFont="1" applyBorder="1" applyAlignment="1">
      <alignment horizontal="right" vertical="center" wrapText="1" shrinkToFit="1"/>
    </xf>
    <xf numFmtId="4" fontId="6" fillId="40" borderId="1" xfId="0" applyNumberFormat="1" applyFont="1" applyFill="1" applyBorder="1" applyAlignment="1">
      <alignment horizontal="right" vertical="center" wrapText="1"/>
    </xf>
    <xf numFmtId="4" fontId="11" fillId="40" borderId="1" xfId="0" applyNumberFormat="1" applyFont="1" applyFill="1" applyBorder="1" applyAlignment="1">
      <alignment horizontal="right" vertical="center"/>
    </xf>
    <xf numFmtId="4" fontId="8" fillId="40" borderId="1" xfId="0" applyNumberFormat="1" applyFont="1" applyFill="1" applyBorder="1" applyAlignment="1">
      <alignment vertical="center" wrapText="1"/>
    </xf>
    <xf numFmtId="4" fontId="8" fillId="40" borderId="1" xfId="0" applyNumberFormat="1" applyFont="1" applyFill="1" applyBorder="1" applyAlignment="1">
      <alignment horizontal="right" vertical="center"/>
    </xf>
    <xf numFmtId="4" fontId="8" fillId="40" borderId="1" xfId="0" applyNumberFormat="1" applyFont="1" applyFill="1" applyBorder="1" applyAlignment="1">
      <alignment horizontal="right" vertical="center" wrapText="1"/>
    </xf>
    <xf numFmtId="4" fontId="8" fillId="41" borderId="1" xfId="0" applyNumberFormat="1" applyFont="1" applyFill="1" applyBorder="1" applyAlignment="1">
      <alignment vertical="center" wrapText="1"/>
    </xf>
    <xf numFmtId="4" fontId="8" fillId="41" borderId="1" xfId="0" applyNumberFormat="1" applyFont="1" applyFill="1" applyBorder="1" applyAlignment="1">
      <alignment horizontal="right" vertical="center"/>
    </xf>
    <xf numFmtId="4" fontId="8" fillId="41" borderId="1" xfId="0" applyNumberFormat="1" applyFont="1" applyFill="1" applyBorder="1" applyAlignment="1">
      <alignment horizontal="right" vertical="center" wrapText="1"/>
    </xf>
    <xf numFmtId="4" fontId="6" fillId="42" borderId="1" xfId="0" applyNumberFormat="1" applyFont="1" applyFill="1" applyBorder="1" applyAlignment="1">
      <alignment horizontal="right" vertical="center" wrapText="1"/>
    </xf>
    <xf numFmtId="4" fontId="15" fillId="0" borderId="0" xfId="0" applyNumberFormat="1" applyFont="1" applyAlignment="1">
      <alignment horizontal="left" vertical="center" wrapText="1"/>
    </xf>
    <xf numFmtId="4" fontId="11" fillId="41" borderId="1" xfId="0" applyNumberFormat="1" applyFont="1" applyFill="1" applyBorder="1" applyAlignment="1">
      <alignment horizontal="right" vertical="center"/>
    </xf>
    <xf numFmtId="4" fontId="9" fillId="31" borderId="1" xfId="0" applyNumberFormat="1" applyFont="1" applyFill="1" applyBorder="1" applyAlignment="1">
      <alignment horizontal="center" vertical="center" wrapText="1" shrinkToFit="1"/>
    </xf>
    <xf numFmtId="4" fontId="6" fillId="40" borderId="1" xfId="0" applyNumberFormat="1" applyFont="1" applyFill="1" applyBorder="1" applyAlignment="1">
      <alignment vertical="center" wrapText="1"/>
    </xf>
    <xf numFmtId="4" fontId="6" fillId="43" borderId="1" xfId="0" applyNumberFormat="1" applyFont="1" applyFill="1" applyBorder="1" applyAlignment="1">
      <alignment vertical="center" wrapText="1"/>
    </xf>
    <xf numFmtId="4" fontId="6" fillId="43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left" wrapText="1"/>
    </xf>
    <xf numFmtId="0" fontId="6" fillId="0" borderId="2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left" vertical="center" wrapText="1" shrinkToFit="1"/>
    </xf>
    <xf numFmtId="0" fontId="6" fillId="16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horizontal="left" wrapText="1"/>
    </xf>
    <xf numFmtId="0" fontId="9" fillId="31" borderId="5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top" wrapText="1"/>
    </xf>
    <xf numFmtId="165" fontId="6" fillId="16" borderId="5" xfId="0" applyNumberFormat="1" applyFont="1" applyFill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vertical="top" wrapText="1"/>
    </xf>
    <xf numFmtId="49" fontId="9" fillId="0" borderId="5" xfId="0" applyNumberFormat="1" applyFont="1" applyBorder="1" applyAlignment="1">
      <alignment horizontal="left" vertical="center" wrapText="1"/>
    </xf>
    <xf numFmtId="0" fontId="6" fillId="16" borderId="5" xfId="0" applyFont="1" applyFill="1" applyBorder="1" applyAlignment="1">
      <alignment horizontal="left" vertical="center" wrapText="1" shrinkToFit="1"/>
    </xf>
    <xf numFmtId="0" fontId="21" fillId="0" borderId="5" xfId="38" applyFont="1" applyBorder="1" applyAlignment="1">
      <alignment horizontal="left" vertical="center" wrapText="1"/>
    </xf>
    <xf numFmtId="2" fontId="6" fillId="16" borderId="5" xfId="0" applyNumberFormat="1" applyFont="1" applyFill="1" applyBorder="1" applyAlignment="1">
      <alignment vertical="center" wrapText="1"/>
    </xf>
    <xf numFmtId="0" fontId="9" fillId="0" borderId="5" xfId="0" applyFont="1" applyBorder="1" applyAlignment="1">
      <alignment wrapText="1"/>
    </xf>
    <xf numFmtId="0" fontId="14" fillId="18" borderId="5" xfId="0" applyFont="1" applyFill="1" applyBorder="1" applyAlignment="1">
      <alignment horizontal="left" vertical="center" wrapText="1"/>
    </xf>
    <xf numFmtId="0" fontId="6" fillId="32" borderId="5" xfId="0" applyFont="1" applyFill="1" applyBorder="1" applyAlignment="1">
      <alignment vertical="center" wrapText="1"/>
    </xf>
    <xf numFmtId="0" fontId="6" fillId="43" borderId="5" xfId="0" applyFont="1" applyFill="1" applyBorder="1" applyAlignment="1">
      <alignment vertical="center" wrapText="1"/>
    </xf>
    <xf numFmtId="4" fontId="6" fillId="0" borderId="5" xfId="0" applyNumberFormat="1" applyFont="1" applyBorder="1" applyAlignment="1">
      <alignment vertical="center" wrapText="1"/>
    </xf>
    <xf numFmtId="0" fontId="6" fillId="19" borderId="5" xfId="0" applyFont="1" applyFill="1" applyBorder="1" applyAlignment="1">
      <alignment vertical="center" wrapText="1"/>
    </xf>
    <xf numFmtId="0" fontId="6" fillId="37" borderId="5" xfId="0" applyFont="1" applyFill="1" applyBorder="1" applyAlignment="1">
      <alignment vertical="center" wrapText="1"/>
    </xf>
    <xf numFmtId="0" fontId="6" fillId="38" borderId="5" xfId="0" applyFont="1" applyFill="1" applyBorder="1" applyAlignment="1">
      <alignment vertical="center" wrapText="1"/>
    </xf>
    <xf numFmtId="0" fontId="6" fillId="39" borderId="5" xfId="0" applyFont="1" applyFill="1" applyBorder="1" applyAlignment="1">
      <alignment vertical="center" wrapText="1"/>
    </xf>
    <xf numFmtId="165" fontId="9" fillId="0" borderId="5" xfId="0" applyNumberFormat="1" applyFont="1" applyBorder="1" applyAlignment="1">
      <alignment horizontal="left" vertical="center" wrapText="1"/>
    </xf>
    <xf numFmtId="165" fontId="16" fillId="0" borderId="5" xfId="0" applyNumberFormat="1" applyFont="1" applyBorder="1" applyAlignment="1">
      <alignment horizontal="left" vertical="center" wrapText="1"/>
    </xf>
    <xf numFmtId="165" fontId="9" fillId="31" borderId="5" xfId="0" applyNumberFormat="1" applyFont="1" applyFill="1" applyBorder="1" applyAlignment="1">
      <alignment horizontal="left" vertical="center" wrapText="1" shrinkToFit="1"/>
    </xf>
    <xf numFmtId="165" fontId="9" fillId="18" borderId="5" xfId="0" applyNumberFormat="1" applyFont="1" applyFill="1" applyBorder="1" applyAlignment="1">
      <alignment horizontal="left" wrapText="1" shrinkToFit="1"/>
    </xf>
    <xf numFmtId="0" fontId="9" fillId="0" borderId="5" xfId="0" applyFont="1" applyBorder="1" applyAlignment="1">
      <alignment vertical="center" wrapText="1"/>
    </xf>
    <xf numFmtId="0" fontId="6" fillId="33" borderId="5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4" fontId="9" fillId="34" borderId="5" xfId="0" applyNumberFormat="1" applyFont="1" applyFill="1" applyBorder="1" applyAlignment="1">
      <alignment vertical="center" wrapText="1" shrinkToFit="1"/>
    </xf>
    <xf numFmtId="0" fontId="6" fillId="40" borderId="5" xfId="0" applyFont="1" applyFill="1" applyBorder="1" applyAlignment="1">
      <alignment vertical="center" wrapText="1"/>
    </xf>
    <xf numFmtId="0" fontId="8" fillId="40" borderId="5" xfId="0" applyFont="1" applyFill="1" applyBorder="1" applyAlignment="1">
      <alignment vertical="center" wrapText="1"/>
    </xf>
    <xf numFmtId="4" fontId="8" fillId="40" borderId="5" xfId="0" applyNumberFormat="1" applyFont="1" applyFill="1" applyBorder="1" applyAlignment="1">
      <alignment vertical="center" wrapText="1"/>
    </xf>
    <xf numFmtId="4" fontId="11" fillId="41" borderId="5" xfId="0" applyNumberFormat="1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horizontal="right" vertical="center" wrapText="1"/>
    </xf>
    <xf numFmtId="4" fontId="9" fillId="31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32" borderId="1" xfId="0" applyNumberFormat="1" applyFont="1" applyFill="1" applyBorder="1" applyAlignment="1">
      <alignment horizontal="center" vertical="center" wrapText="1"/>
    </xf>
    <xf numFmtId="4" fontId="9" fillId="18" borderId="1" xfId="0" applyNumberFormat="1" applyFont="1" applyFill="1" applyBorder="1" applyAlignment="1">
      <alignment horizontal="center" vertical="center" wrapText="1"/>
    </xf>
    <xf numFmtId="4" fontId="9" fillId="31" borderId="1" xfId="0" applyNumberFormat="1" applyFont="1" applyFill="1" applyBorder="1" applyAlignment="1">
      <alignment horizontal="center" vertical="center" wrapText="1"/>
    </xf>
    <xf numFmtId="4" fontId="9" fillId="0" borderId="1" xfId="40" applyNumberFormat="1" applyFont="1" applyFill="1" applyBorder="1" applyAlignment="1">
      <alignment horizontal="center" vertical="center" wrapText="1"/>
    </xf>
    <xf numFmtId="4" fontId="6" fillId="31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6" fillId="43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wrapText="1"/>
    </xf>
    <xf numFmtId="4" fontId="9" fillId="20" borderId="1" xfId="0" applyNumberFormat="1" applyFont="1" applyFill="1" applyBorder="1" applyAlignment="1">
      <alignment horizontal="center" vertical="center" wrapText="1"/>
    </xf>
    <xf numFmtId="4" fontId="6" fillId="38" borderId="1" xfId="0" applyNumberFormat="1" applyFont="1" applyFill="1" applyBorder="1" applyAlignment="1">
      <alignment horizontal="center" vertical="center" wrapText="1"/>
    </xf>
    <xf numFmtId="4" fontId="6" fillId="39" borderId="1" xfId="0" applyNumberFormat="1" applyFont="1" applyFill="1" applyBorder="1" applyAlignment="1">
      <alignment horizontal="center" vertical="center" wrapText="1"/>
    </xf>
    <xf numFmtId="4" fontId="20" fillId="18" borderId="1" xfId="0" applyNumberFormat="1" applyFont="1" applyFill="1" applyBorder="1" applyAlignment="1">
      <alignment horizontal="center" vertical="center" wrapText="1"/>
    </xf>
    <xf numFmtId="4" fontId="6" fillId="33" borderId="1" xfId="0" applyNumberFormat="1" applyFont="1" applyFill="1" applyBorder="1" applyAlignment="1">
      <alignment horizontal="center" vertical="center" wrapText="1"/>
    </xf>
    <xf numFmtId="4" fontId="6" fillId="35" borderId="1" xfId="0" applyNumberFormat="1" applyFont="1" applyFill="1" applyBorder="1" applyAlignment="1">
      <alignment horizontal="center" vertical="center" wrapText="1"/>
    </xf>
    <xf numFmtId="4" fontId="6" fillId="40" borderId="1" xfId="0" applyNumberFormat="1" applyFont="1" applyFill="1" applyBorder="1" applyAlignment="1">
      <alignment horizontal="center" vertical="center" wrapText="1"/>
    </xf>
    <xf numFmtId="4" fontId="9" fillId="34" borderId="1" xfId="0" applyNumberFormat="1" applyFont="1" applyFill="1" applyBorder="1" applyAlignment="1">
      <alignment horizontal="center" vertical="center" wrapText="1"/>
    </xf>
    <xf numFmtId="4" fontId="9" fillId="40" borderId="1" xfId="0" applyNumberFormat="1" applyFont="1" applyFill="1" applyBorder="1" applyAlignment="1">
      <alignment horizontal="center" vertical="center" wrapText="1"/>
    </xf>
    <xf numFmtId="4" fontId="22" fillId="40" borderId="1" xfId="0" applyNumberFormat="1" applyFont="1" applyFill="1" applyBorder="1" applyAlignment="1">
      <alignment horizontal="center" vertical="center" wrapText="1"/>
    </xf>
    <xf numFmtId="4" fontId="8" fillId="40" borderId="1" xfId="0" applyNumberFormat="1" applyFont="1" applyFill="1" applyBorder="1" applyAlignment="1">
      <alignment horizontal="center" vertical="center" wrapText="1"/>
    </xf>
    <xf numFmtId="4" fontId="8" fillId="40" borderId="1" xfId="0" applyNumberFormat="1" applyFont="1" applyFill="1" applyBorder="1" applyAlignment="1">
      <alignment horizontal="center" vertical="center"/>
    </xf>
    <xf numFmtId="4" fontId="11" fillId="41" borderId="1" xfId="0" applyNumberFormat="1" applyFont="1" applyFill="1" applyBorder="1" applyAlignment="1">
      <alignment horizontal="center" vertical="center" wrapText="1"/>
    </xf>
    <xf numFmtId="4" fontId="8" fillId="41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6" fillId="44" borderId="5" xfId="0" applyFont="1" applyFill="1" applyBorder="1" applyAlignment="1">
      <alignment vertical="center" wrapText="1"/>
    </xf>
    <xf numFmtId="4" fontId="6" fillId="44" borderId="1" xfId="0" applyNumberFormat="1" applyFont="1" applyFill="1" applyBorder="1" applyAlignment="1">
      <alignment horizontal="center" vertical="center" wrapText="1"/>
    </xf>
    <xf numFmtId="4" fontId="6" fillId="44" borderId="1" xfId="0" applyNumberFormat="1" applyFont="1" applyFill="1" applyBorder="1" applyAlignment="1">
      <alignment horizontal="right" vertical="center"/>
    </xf>
    <xf numFmtId="4" fontId="6" fillId="44" borderId="1" xfId="0" applyNumberFormat="1" applyFont="1" applyFill="1" applyBorder="1" applyAlignment="1">
      <alignment horizontal="right" vertical="center" wrapText="1"/>
    </xf>
    <xf numFmtId="4" fontId="6" fillId="44" borderId="1" xfId="0" applyNumberFormat="1" applyFont="1" applyFill="1" applyBorder="1" applyAlignment="1">
      <alignment horizontal="right" vertical="center" wrapText="1" shrinkToFit="1"/>
    </xf>
    <xf numFmtId="0" fontId="6" fillId="45" borderId="5" xfId="0" applyFont="1" applyFill="1" applyBorder="1" applyAlignment="1">
      <alignment vertical="center" wrapText="1"/>
    </xf>
    <xf numFmtId="4" fontId="6" fillId="45" borderId="1" xfId="0" applyNumberFormat="1" applyFont="1" applyFill="1" applyBorder="1" applyAlignment="1">
      <alignment horizontal="right" vertical="center" wrapText="1"/>
    </xf>
    <xf numFmtId="0" fontId="9" fillId="45" borderId="5" xfId="0" applyFont="1" applyFill="1" applyBorder="1" applyAlignment="1">
      <alignment vertical="center" wrapText="1"/>
    </xf>
    <xf numFmtId="4" fontId="8" fillId="45" borderId="1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 shrinkToFit="1"/>
    </xf>
    <xf numFmtId="0" fontId="9" fillId="46" borderId="5" xfId="0" applyFont="1" applyFill="1" applyBorder="1" applyAlignment="1">
      <alignment vertical="center" wrapText="1"/>
    </xf>
    <xf numFmtId="4" fontId="6" fillId="46" borderId="1" xfId="0" applyNumberFormat="1" applyFont="1" applyFill="1" applyBorder="1" applyAlignment="1">
      <alignment horizontal="right" vertical="center" wrapText="1"/>
    </xf>
    <xf numFmtId="4" fontId="6" fillId="46" borderId="1" xfId="0" applyNumberFormat="1" applyFont="1" applyFill="1" applyBorder="1" applyAlignment="1">
      <alignment horizontal="center" vertical="center" wrapText="1"/>
    </xf>
    <xf numFmtId="4" fontId="9" fillId="46" borderId="1" xfId="0" applyNumberFormat="1" applyFont="1" applyFill="1" applyBorder="1" applyAlignment="1">
      <alignment horizontal="center" vertical="center" wrapText="1"/>
    </xf>
    <xf numFmtId="0" fontId="9" fillId="47" borderId="5" xfId="0" applyFont="1" applyFill="1" applyBorder="1" applyAlignment="1">
      <alignment vertical="center" wrapText="1"/>
    </xf>
    <xf numFmtId="4" fontId="9" fillId="47" borderId="1" xfId="0" applyNumberFormat="1" applyFont="1" applyFill="1" applyBorder="1" applyAlignment="1">
      <alignment horizontal="right" vertical="center" wrapText="1"/>
    </xf>
    <xf numFmtId="4" fontId="8" fillId="47" borderId="1" xfId="0" applyNumberFormat="1" applyFont="1" applyFill="1" applyBorder="1" applyAlignment="1">
      <alignment horizontal="center" vertical="center" wrapText="1"/>
    </xf>
    <xf numFmtId="4" fontId="9" fillId="47" borderId="1" xfId="0" applyNumberFormat="1" applyFont="1" applyFill="1" applyBorder="1" applyAlignment="1">
      <alignment horizontal="center" vertical="center" wrapText="1"/>
    </xf>
    <xf numFmtId="0" fontId="9" fillId="18" borderId="5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49" fontId="6" fillId="44" borderId="11" xfId="0" applyNumberFormat="1" applyFont="1" applyFill="1" applyBorder="1" applyAlignment="1">
      <alignment horizontal="center" vertical="center" wrapText="1"/>
    </xf>
    <xf numFmtId="49" fontId="6" fillId="45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6" fillId="31" borderId="11" xfId="0" applyNumberFormat="1" applyFont="1" applyFill="1" applyBorder="1" applyAlignment="1">
      <alignment horizontal="center" vertical="center" wrapText="1"/>
    </xf>
    <xf numFmtId="49" fontId="6" fillId="43" borderId="11" xfId="0" applyNumberFormat="1" applyFont="1" applyFill="1" applyBorder="1" applyAlignment="1">
      <alignment horizontal="center" vertical="center" wrapText="1"/>
    </xf>
    <xf numFmtId="49" fontId="6" fillId="36" borderId="11" xfId="0" applyNumberFormat="1" applyFont="1" applyFill="1" applyBorder="1" applyAlignment="1">
      <alignment horizontal="center" vertical="center" wrapText="1"/>
    </xf>
    <xf numFmtId="49" fontId="6" fillId="37" borderId="11" xfId="0" applyNumberFormat="1" applyFont="1" applyFill="1" applyBorder="1" applyAlignment="1">
      <alignment horizontal="center" vertical="center" wrapText="1"/>
    </xf>
    <xf numFmtId="49" fontId="6" fillId="38" borderId="11" xfId="0" applyNumberFormat="1" applyFont="1" applyFill="1" applyBorder="1" applyAlignment="1">
      <alignment horizontal="center" vertical="center" wrapText="1"/>
    </xf>
    <xf numFmtId="49" fontId="6" fillId="39" borderId="11" xfId="0" applyNumberFormat="1" applyFont="1" applyFill="1" applyBorder="1" applyAlignment="1">
      <alignment horizontal="center" vertical="center" wrapText="1"/>
    </xf>
    <xf numFmtId="49" fontId="22" fillId="18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9" fontId="6" fillId="40" borderId="11" xfId="0" applyNumberFormat="1" applyFont="1" applyFill="1" applyBorder="1" applyAlignment="1">
      <alignment horizontal="center" vertical="center" wrapText="1"/>
    </xf>
    <xf numFmtId="49" fontId="11" fillId="40" borderId="11" xfId="0" applyNumberFormat="1" applyFont="1" applyFill="1" applyBorder="1" applyAlignment="1">
      <alignment horizontal="center" vertical="center" wrapText="1"/>
    </xf>
    <xf numFmtId="49" fontId="11" fillId="41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4" fontId="9" fillId="0" borderId="14" xfId="0" applyNumberFormat="1" applyFont="1" applyBorder="1" applyAlignment="1">
      <alignment vertical="center" wrapText="1"/>
    </xf>
    <xf numFmtId="4" fontId="0" fillId="0" borderId="14" xfId="0" applyNumberFormat="1" applyBorder="1" applyAlignment="1">
      <alignment vertical="center" wrapText="1"/>
    </xf>
    <xf numFmtId="4" fontId="6" fillId="0" borderId="14" xfId="0" applyNumberFormat="1" applyFont="1" applyBorder="1" applyAlignment="1">
      <alignment horizontal="right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4" fontId="8" fillId="0" borderId="14" xfId="0" applyNumberFormat="1" applyFont="1" applyBorder="1" applyAlignment="1">
      <alignment horizontal="left" vertical="center" wrapText="1"/>
    </xf>
    <xf numFmtId="4" fontId="9" fillId="0" borderId="14" xfId="0" applyNumberFormat="1" applyFont="1" applyBorder="1" applyAlignment="1">
      <alignment horizontal="left" vertical="center" wrapText="1"/>
    </xf>
    <xf numFmtId="4" fontId="11" fillId="0" borderId="15" xfId="0" applyNumberFormat="1" applyFont="1" applyBorder="1" applyAlignment="1">
      <alignment horizontal="right" vertical="center" wrapText="1"/>
    </xf>
    <xf numFmtId="4" fontId="6" fillId="44" borderId="6" xfId="0" applyNumberFormat="1" applyFont="1" applyFill="1" applyBorder="1" applyAlignment="1">
      <alignment horizontal="right" vertical="center" wrapText="1"/>
    </xf>
    <xf numFmtId="4" fontId="6" fillId="45" borderId="6" xfId="0" applyNumberFormat="1" applyFont="1" applyFill="1" applyBorder="1" applyAlignment="1">
      <alignment horizontal="right" vertical="center" wrapText="1"/>
    </xf>
    <xf numFmtId="4" fontId="6" fillId="32" borderId="6" xfId="0" applyNumberFormat="1" applyFont="1" applyFill="1" applyBorder="1" applyAlignment="1">
      <alignment horizontal="center" vertical="center" wrapText="1"/>
    </xf>
    <xf numFmtId="4" fontId="9" fillId="31" borderId="6" xfId="0" applyNumberFormat="1" applyFont="1" applyFill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9" fillId="18" borderId="6" xfId="0" applyNumberFormat="1" applyFont="1" applyFill="1" applyBorder="1" applyAlignment="1">
      <alignment horizontal="center" vertical="center" wrapText="1"/>
    </xf>
    <xf numFmtId="0" fontId="9" fillId="18" borderId="5" xfId="0" applyFont="1" applyFill="1" applyBorder="1" applyAlignment="1">
      <alignment horizontal="left" vertical="center" wrapText="1" shrinkToFit="1"/>
    </xf>
    <xf numFmtId="4" fontId="6" fillId="31" borderId="6" xfId="0" applyNumberFormat="1" applyFont="1" applyFill="1" applyBorder="1" applyAlignment="1">
      <alignment horizontal="center" vertical="center" wrapText="1"/>
    </xf>
    <xf numFmtId="4" fontId="6" fillId="43" borderId="6" xfId="0" applyNumberFormat="1" applyFont="1" applyFill="1" applyBorder="1" applyAlignment="1">
      <alignment horizontal="center" vertical="center" wrapText="1"/>
    </xf>
    <xf numFmtId="4" fontId="9" fillId="20" borderId="6" xfId="0" applyNumberFormat="1" applyFont="1" applyFill="1" applyBorder="1" applyAlignment="1">
      <alignment horizontal="center" vertical="center" wrapText="1"/>
    </xf>
    <xf numFmtId="4" fontId="6" fillId="37" borderId="6" xfId="0" applyNumberFormat="1" applyFont="1" applyFill="1" applyBorder="1" applyAlignment="1">
      <alignment horizontal="center" vertical="center" wrapText="1"/>
    </xf>
    <xf numFmtId="4" fontId="6" fillId="38" borderId="6" xfId="0" applyNumberFormat="1" applyFont="1" applyFill="1" applyBorder="1" applyAlignment="1">
      <alignment horizontal="center" vertical="center" wrapText="1"/>
    </xf>
    <xf numFmtId="4" fontId="6" fillId="39" borderId="6" xfId="0" applyNumberFormat="1" applyFont="1" applyFill="1" applyBorder="1" applyAlignment="1">
      <alignment horizontal="center" vertical="center" wrapText="1"/>
    </xf>
    <xf numFmtId="4" fontId="9" fillId="31" borderId="6" xfId="0" applyNumberFormat="1" applyFont="1" applyFill="1" applyBorder="1" applyAlignment="1">
      <alignment horizontal="center" vertical="center" wrapText="1"/>
    </xf>
    <xf numFmtId="4" fontId="20" fillId="18" borderId="6" xfId="0" applyNumberFormat="1" applyFont="1" applyFill="1" applyBorder="1" applyAlignment="1">
      <alignment horizontal="center" vertical="center" wrapText="1"/>
    </xf>
    <xf numFmtId="4" fontId="6" fillId="33" borderId="6" xfId="0" applyNumberFormat="1" applyFont="1" applyFill="1" applyBorder="1" applyAlignment="1">
      <alignment horizontal="center" vertical="center" wrapText="1"/>
    </xf>
    <xf numFmtId="4" fontId="6" fillId="35" borderId="6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9" fillId="47" borderId="6" xfId="0" applyNumberFormat="1" applyFont="1" applyFill="1" applyBorder="1" applyAlignment="1">
      <alignment horizontal="center" vertical="center" wrapText="1"/>
    </xf>
    <xf numFmtId="4" fontId="9" fillId="46" borderId="6" xfId="0" applyNumberFormat="1" applyFont="1" applyFill="1" applyBorder="1" applyAlignment="1">
      <alignment horizontal="center" vertical="center" wrapText="1"/>
    </xf>
    <xf numFmtId="4" fontId="9" fillId="34" borderId="6" xfId="0" applyNumberFormat="1" applyFont="1" applyFill="1" applyBorder="1" applyAlignment="1">
      <alignment horizontal="center" vertical="center" wrapText="1"/>
    </xf>
    <xf numFmtId="4" fontId="9" fillId="40" borderId="6" xfId="0" applyNumberFormat="1" applyFont="1" applyFill="1" applyBorder="1" applyAlignment="1">
      <alignment horizontal="center" vertical="center" wrapText="1"/>
    </xf>
    <xf numFmtId="4" fontId="8" fillId="40" borderId="6" xfId="0" applyNumberFormat="1" applyFont="1" applyFill="1" applyBorder="1" applyAlignment="1">
      <alignment horizontal="center" vertical="center" wrapText="1"/>
    </xf>
    <xf numFmtId="4" fontId="8" fillId="41" borderId="6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9" fontId="6" fillId="41" borderId="3" xfId="0" applyNumberFormat="1" applyFont="1" applyFill="1" applyBorder="1" applyAlignment="1">
      <alignment horizontal="center" vertical="center" wrapText="1"/>
    </xf>
    <xf numFmtId="4" fontId="6" fillId="41" borderId="3" xfId="0" applyNumberFormat="1" applyFont="1" applyFill="1" applyBorder="1" applyAlignment="1">
      <alignment horizontal="left" vertical="center" wrapText="1"/>
    </xf>
    <xf numFmtId="4" fontId="6" fillId="41" borderId="4" xfId="0" applyNumberFormat="1" applyFont="1" applyFill="1" applyBorder="1" applyAlignment="1">
      <alignment horizontal="left" vertical="center" wrapText="1"/>
    </xf>
    <xf numFmtId="0" fontId="6" fillId="48" borderId="5" xfId="0" applyFont="1" applyFill="1" applyBorder="1" applyAlignment="1">
      <alignment vertical="center" wrapText="1"/>
    </xf>
    <xf numFmtId="4" fontId="6" fillId="48" borderId="1" xfId="0" applyNumberFormat="1" applyFont="1" applyFill="1" applyBorder="1" applyAlignment="1">
      <alignment vertical="center" wrapText="1"/>
    </xf>
    <xf numFmtId="4" fontId="6" fillId="48" borderId="1" xfId="0" applyNumberFormat="1" applyFont="1" applyFill="1" applyBorder="1" applyAlignment="1">
      <alignment horizontal="right" vertical="center" wrapText="1"/>
    </xf>
    <xf numFmtId="4" fontId="6" fillId="48" borderId="1" xfId="0" applyNumberFormat="1" applyFont="1" applyFill="1" applyBorder="1" applyAlignment="1">
      <alignment horizontal="center" vertical="center" wrapText="1"/>
    </xf>
    <xf numFmtId="4" fontId="6" fillId="48" borderId="6" xfId="0" applyNumberFormat="1" applyFont="1" applyFill="1" applyBorder="1" applyAlignment="1">
      <alignment horizontal="center" vertical="center" wrapText="1"/>
    </xf>
    <xf numFmtId="4" fontId="6" fillId="31" borderId="1" xfId="0" applyNumberFormat="1" applyFont="1" applyFill="1" applyBorder="1" applyAlignment="1">
      <alignment vertical="center" wrapText="1"/>
    </xf>
    <xf numFmtId="4" fontId="9" fillId="31" borderId="0" xfId="0" applyNumberFormat="1" applyFont="1" applyFill="1" applyAlignment="1">
      <alignment horizontal="left" vertical="center" wrapText="1"/>
    </xf>
    <xf numFmtId="0" fontId="9" fillId="31" borderId="0" xfId="0" applyFont="1" applyFill="1" applyAlignment="1">
      <alignment horizontal="left" vertical="center" wrapText="1"/>
    </xf>
    <xf numFmtId="4" fontId="21" fillId="31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/>
    </xf>
    <xf numFmtId="4" fontId="23" fillId="16" borderId="1" xfId="0" applyNumberFormat="1" applyFont="1" applyFill="1" applyBorder="1" applyAlignment="1">
      <alignment horizontal="right" vertical="center" wrapText="1"/>
    </xf>
    <xf numFmtId="4" fontId="23" fillId="32" borderId="1" xfId="0" applyNumberFormat="1" applyFont="1" applyFill="1" applyBorder="1" applyAlignment="1">
      <alignment horizontal="center" vertical="center" wrapText="1"/>
    </xf>
    <xf numFmtId="4" fontId="23" fillId="42" borderId="1" xfId="0" applyNumberFormat="1" applyFont="1" applyFill="1" applyBorder="1" applyAlignment="1">
      <alignment horizontal="right" vertical="center" wrapText="1"/>
    </xf>
    <xf numFmtId="4" fontId="6" fillId="31" borderId="0" xfId="0" applyNumberFormat="1" applyFont="1" applyFill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24" fillId="31" borderId="5" xfId="0" applyFont="1" applyFill="1" applyBorder="1" applyAlignment="1">
      <alignment horizontal="left" vertical="center" wrapText="1"/>
    </xf>
    <xf numFmtId="4" fontId="24" fillId="31" borderId="1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Alignment="1">
      <alignment horizontal="left" vertical="center" wrapText="1"/>
    </xf>
    <xf numFmtId="4" fontId="26" fillId="31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9" fontId="27" fillId="31" borderId="11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wrapText="1"/>
    </xf>
    <xf numFmtId="49" fontId="6" fillId="31" borderId="17" xfId="0" applyNumberFormat="1" applyFont="1" applyFill="1" applyBorder="1" applyAlignment="1">
      <alignment horizontal="center" vertical="center" wrapText="1"/>
    </xf>
    <xf numFmtId="0" fontId="21" fillId="31" borderId="5" xfId="0" applyFont="1" applyFill="1" applyBorder="1" applyAlignment="1">
      <alignment horizontal="left" vertical="center" wrapText="1"/>
    </xf>
    <xf numFmtId="49" fontId="23" fillId="0" borderId="18" xfId="0" applyNumberFormat="1" applyFont="1" applyBorder="1" applyAlignment="1">
      <alignment horizontal="center" vertical="center"/>
    </xf>
    <xf numFmtId="49" fontId="23" fillId="31" borderId="18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 wrapText="1"/>
    </xf>
    <xf numFmtId="49" fontId="27" fillId="31" borderId="18" xfId="0" applyNumberFormat="1" applyFont="1" applyFill="1" applyBorder="1" applyAlignment="1">
      <alignment horizontal="center" vertical="center" wrapText="1"/>
    </xf>
    <xf numFmtId="49" fontId="6" fillId="31" borderId="18" xfId="0" applyNumberFormat="1" applyFont="1" applyFill="1" applyBorder="1" applyAlignment="1">
      <alignment horizontal="center" vertical="center" wrapText="1"/>
    </xf>
    <xf numFmtId="4" fontId="6" fillId="31" borderId="18" xfId="0" applyNumberFormat="1" applyFont="1" applyFill="1" applyBorder="1" applyAlignment="1">
      <alignment horizontal="center" vertical="center" wrapText="1"/>
    </xf>
    <xf numFmtId="4" fontId="21" fillId="31" borderId="1" xfId="0" applyNumberFormat="1" applyFont="1" applyFill="1" applyBorder="1" applyAlignment="1">
      <alignment horizontal="center" vertical="center"/>
    </xf>
    <xf numFmtId="4" fontId="9" fillId="31" borderId="1" xfId="40" applyNumberFormat="1" applyFont="1" applyFill="1" applyBorder="1" applyAlignment="1">
      <alignment horizontal="center" vertical="center" wrapText="1"/>
    </xf>
    <xf numFmtId="4" fontId="14" fillId="31" borderId="1" xfId="0" applyNumberFormat="1" applyFont="1" applyFill="1" applyBorder="1" applyAlignment="1">
      <alignment horizontal="center" vertical="center" wrapText="1"/>
    </xf>
    <xf numFmtId="4" fontId="14" fillId="31" borderId="1" xfId="40" applyNumberFormat="1" applyFont="1" applyFill="1" applyBorder="1" applyAlignment="1">
      <alignment horizontal="center" vertical="center"/>
    </xf>
    <xf numFmtId="167" fontId="14" fillId="31" borderId="1" xfId="40" applyNumberFormat="1" applyFont="1" applyFill="1" applyBorder="1" applyAlignment="1">
      <alignment horizontal="center" vertical="center"/>
    </xf>
    <xf numFmtId="4" fontId="21" fillId="31" borderId="1" xfId="0" applyNumberFormat="1" applyFont="1" applyFill="1" applyBorder="1" applyAlignment="1">
      <alignment horizontal="center" vertical="center" wrapText="1" shrinkToFit="1"/>
    </xf>
    <xf numFmtId="4" fontId="9" fillId="49" borderId="1" xfId="0" applyNumberFormat="1" applyFont="1" applyFill="1" applyBorder="1" applyAlignment="1">
      <alignment horizontal="center" vertical="center" wrapText="1"/>
    </xf>
    <xf numFmtId="4" fontId="6" fillId="49" borderId="1" xfId="0" applyNumberFormat="1" applyFont="1" applyFill="1" applyBorder="1" applyAlignment="1">
      <alignment vertical="center" wrapText="1"/>
    </xf>
    <xf numFmtId="4" fontId="9" fillId="49" borderId="1" xfId="0" applyNumberFormat="1" applyFont="1" applyFill="1" applyBorder="1" applyAlignment="1">
      <alignment horizontal="left" wrapText="1"/>
    </xf>
    <xf numFmtId="4" fontId="9" fillId="49" borderId="1" xfId="0" applyNumberFormat="1" applyFont="1" applyFill="1" applyBorder="1" applyAlignment="1">
      <alignment horizontal="right" vertical="center" wrapText="1" shrinkToFit="1"/>
    </xf>
    <xf numFmtId="4" fontId="9" fillId="49" borderId="1" xfId="0" applyNumberFormat="1" applyFont="1" applyFill="1" applyBorder="1" applyAlignment="1">
      <alignment horizontal="right" vertical="center" wrapText="1"/>
    </xf>
    <xf numFmtId="4" fontId="6" fillId="49" borderId="1" xfId="0" applyNumberFormat="1" applyFont="1" applyFill="1" applyBorder="1" applyAlignment="1">
      <alignment horizontal="right" vertical="center" wrapText="1"/>
    </xf>
    <xf numFmtId="49" fontId="6" fillId="49" borderId="0" xfId="0" applyNumberFormat="1" applyFont="1" applyFill="1" applyAlignment="1">
      <alignment horizontal="center" vertical="center"/>
    </xf>
    <xf numFmtId="4" fontId="6" fillId="49" borderId="0" xfId="0" applyNumberFormat="1" applyFont="1" applyFill="1" applyAlignment="1">
      <alignment horizontal="left" vertical="center" wrapText="1"/>
    </xf>
    <xf numFmtId="0" fontId="6" fillId="49" borderId="0" xfId="0" applyFont="1" applyFill="1" applyAlignment="1">
      <alignment horizontal="left" vertical="center" wrapText="1"/>
    </xf>
    <xf numFmtId="4" fontId="6" fillId="49" borderId="1" xfId="0" applyNumberFormat="1" applyFont="1" applyFill="1" applyBorder="1" applyAlignment="1">
      <alignment horizontal="center" vertical="center" wrapText="1"/>
    </xf>
    <xf numFmtId="49" fontId="6" fillId="49" borderId="11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/>
    </xf>
    <xf numFmtId="49" fontId="6" fillId="0" borderId="0" xfId="42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5" xfId="38" applyFont="1" applyBorder="1" applyAlignment="1">
      <alignment horizontal="left" vertical="center" wrapText="1"/>
    </xf>
    <xf numFmtId="4" fontId="6" fillId="31" borderId="1" xfId="0" applyNumberFormat="1" applyFont="1" applyFill="1" applyBorder="1" applyAlignment="1">
      <alignment horizontal="right" vertical="center" wrapText="1"/>
    </xf>
    <xf numFmtId="0" fontId="9" fillId="31" borderId="5" xfId="0" applyFont="1" applyFill="1" applyBorder="1" applyAlignment="1">
      <alignment vertical="center" wrapText="1"/>
    </xf>
    <xf numFmtId="49" fontId="9" fillId="31" borderId="11" xfId="0" applyNumberFormat="1" applyFont="1" applyFill="1" applyBorder="1" applyAlignment="1">
      <alignment horizontal="center" vertical="center" wrapText="1"/>
    </xf>
    <xf numFmtId="4" fontId="9" fillId="31" borderId="1" xfId="0" applyNumberFormat="1" applyFont="1" applyFill="1" applyBorder="1" applyAlignment="1">
      <alignment horizontal="left" wrapText="1"/>
    </xf>
    <xf numFmtId="4" fontId="9" fillId="31" borderId="1" xfId="0" applyNumberFormat="1" applyFont="1" applyFill="1" applyBorder="1" applyAlignment="1">
      <alignment horizontal="right" vertical="center" wrapText="1"/>
    </xf>
    <xf numFmtId="0" fontId="9" fillId="31" borderId="5" xfId="0" applyFont="1" applyFill="1" applyBorder="1" applyAlignment="1">
      <alignment horizontal="left" wrapText="1"/>
    </xf>
    <xf numFmtId="165" fontId="9" fillId="31" borderId="5" xfId="39" applyNumberFormat="1" applyFont="1" applyFill="1" applyBorder="1" applyAlignment="1">
      <alignment horizontal="left" vertical="center" wrapText="1"/>
    </xf>
    <xf numFmtId="0" fontId="9" fillId="31" borderId="5" xfId="39" applyFont="1" applyFill="1" applyBorder="1" applyAlignment="1">
      <alignment horizontal="left" vertical="top" wrapText="1"/>
    </xf>
    <xf numFmtId="49" fontId="9" fillId="31" borderId="5" xfId="0" applyNumberFormat="1" applyFont="1" applyFill="1" applyBorder="1" applyAlignment="1">
      <alignment horizontal="left" vertical="center" wrapText="1"/>
    </xf>
    <xf numFmtId="165" fontId="9" fillId="31" borderId="5" xfId="0" applyNumberFormat="1" applyFont="1" applyFill="1" applyBorder="1" applyAlignment="1">
      <alignment horizontal="left" vertical="center" wrapText="1"/>
    </xf>
    <xf numFmtId="2" fontId="14" fillId="0" borderId="5" xfId="0" applyNumberFormat="1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top" wrapText="1"/>
    </xf>
    <xf numFmtId="0" fontId="9" fillId="49" borderId="5" xfId="0" applyFont="1" applyFill="1" applyBorder="1" applyAlignment="1">
      <alignment horizontal="left" vertical="center" wrapText="1"/>
    </xf>
    <xf numFmtId="4" fontId="6" fillId="49" borderId="6" xfId="0" applyNumberFormat="1" applyFont="1" applyFill="1" applyBorder="1" applyAlignment="1">
      <alignment horizontal="center" vertical="center" wrapText="1"/>
    </xf>
    <xf numFmtId="0" fontId="28" fillId="0" borderId="5" xfId="0" applyFont="1" applyBorder="1" applyAlignment="1">
      <alignment wrapText="1"/>
    </xf>
    <xf numFmtId="4" fontId="6" fillId="45" borderId="1" xfId="0" applyNumberFormat="1" applyFont="1" applyFill="1" applyBorder="1" applyAlignment="1">
      <alignment horizontal="center" vertical="center" wrapText="1"/>
    </xf>
    <xf numFmtId="0" fontId="0" fillId="45" borderId="1" xfId="0" applyFill="1" applyBorder="1" applyAlignment="1">
      <alignment horizontal="center" vertical="center" wrapText="1"/>
    </xf>
  </cellXfs>
  <cellStyles count="43">
    <cellStyle name="20% - Акцент1" xfId="1"/>
    <cellStyle name="20% - Акцент1_крайний вариант" xfId="2"/>
    <cellStyle name="20% - Акцент2" xfId="3"/>
    <cellStyle name="20% - Акцент2_крайний вариант" xfId="4"/>
    <cellStyle name="20% - Акцент3" xfId="5"/>
    <cellStyle name="20% - Акцент3_крайний вариант" xfId="6"/>
    <cellStyle name="20% - Акцент4" xfId="7"/>
    <cellStyle name="20% - Акцент4_крайний вариант" xfId="8"/>
    <cellStyle name="20% - Акцент5" xfId="9"/>
    <cellStyle name="20% - Акцент5_крайний вариант" xfId="10"/>
    <cellStyle name="20% - Акцент6" xfId="11"/>
    <cellStyle name="20% - Акцент6_крайний вариант" xfId="12"/>
    <cellStyle name="40% - Акцент1" xfId="13"/>
    <cellStyle name="40% - Акцент1_крайний вариант" xfId="14"/>
    <cellStyle name="40% - Акцент2" xfId="15"/>
    <cellStyle name="40% - Акцент2_крайний вариант" xfId="16"/>
    <cellStyle name="40% - Акцент3" xfId="17"/>
    <cellStyle name="40% - Акцент3_крайний вариант" xfId="18"/>
    <cellStyle name="40% - Акцент4" xfId="19"/>
    <cellStyle name="40% - Акцент4_крайний вариант" xfId="20"/>
    <cellStyle name="40% - Акцент5" xfId="21"/>
    <cellStyle name="40% - Акцент5_крайний вариант" xfId="22"/>
    <cellStyle name="40% - Акцент6" xfId="23"/>
    <cellStyle name="40% - Акцент6_крайний вариант" xfId="24"/>
    <cellStyle name="60% - Акцент1" xfId="25"/>
    <cellStyle name="60% - Акцент1_крайний вариант" xfId="26"/>
    <cellStyle name="60% - Акцент2" xfId="27"/>
    <cellStyle name="60% - Акцент2_крайний вариант" xfId="28"/>
    <cellStyle name="60% - Акцент3" xfId="29"/>
    <cellStyle name="60% - Акцент3_крайний вариант" xfId="30"/>
    <cellStyle name="60% - Акцент4" xfId="31"/>
    <cellStyle name="60% - Акцент4_крайний вариант" xfId="32"/>
    <cellStyle name="60% - Акцент5" xfId="33"/>
    <cellStyle name="60% - Акцент5_крайний вариант" xfId="34"/>
    <cellStyle name="60% - Акцент6" xfId="35"/>
    <cellStyle name="60% - Акцент6_крайний вариант" xfId="36"/>
    <cellStyle name="Обычный" xfId="0" builtinId="0"/>
    <cellStyle name="Обычный 2" xfId="41"/>
    <cellStyle name="Обычный 2 2" xfId="37"/>
    <cellStyle name="Обычный 3" xfId="38"/>
    <cellStyle name="Обычный_Лист1" xfId="39"/>
    <cellStyle name="Обычный_Лист2" xfId="42"/>
    <cellStyle name="Финансовый" xfId="40" builtinId="3"/>
  </cellStyles>
  <dxfs count="0"/>
  <tableStyles count="0" defaultTableStyle="TableStyleMedium9" defaultPivotStyle="PivotStyleLight16"/>
  <colors>
    <mruColors>
      <color rgb="FF00FF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62" Type="http://schemas.openxmlformats.org/officeDocument/2006/relationships/revisionLog" Target="revisionLog2.xml"/><Relationship Id="rId358" Type="http://schemas.openxmlformats.org/officeDocument/2006/relationships/revisionLog" Target="revisionLog39.xml"/><Relationship Id="rId353" Type="http://schemas.openxmlformats.org/officeDocument/2006/relationships/revisionLog" Target="revisionLog4.xml"/><Relationship Id="rId361" Type="http://schemas.openxmlformats.org/officeDocument/2006/relationships/revisionLog" Target="revisionLog1.xml"/><Relationship Id="rId357" Type="http://schemas.openxmlformats.org/officeDocument/2006/relationships/revisionLog" Target="revisionLog38.xml"/><Relationship Id="rId352" Type="http://schemas.openxmlformats.org/officeDocument/2006/relationships/revisionLog" Target="revisionLog3.xml"/><Relationship Id="rId360" Type="http://schemas.openxmlformats.org/officeDocument/2006/relationships/revisionLog" Target="revisionLog41.xml"/><Relationship Id="rId356" Type="http://schemas.openxmlformats.org/officeDocument/2006/relationships/revisionLog" Target="revisionLog7.xml"/><Relationship Id="rId351" Type="http://schemas.openxmlformats.org/officeDocument/2006/relationships/revisionLog" Target="revisionLog37.xml"/><Relationship Id="rId355" Type="http://schemas.openxmlformats.org/officeDocument/2006/relationships/revisionLog" Target="revisionLog6.xml"/><Relationship Id="rId354" Type="http://schemas.openxmlformats.org/officeDocument/2006/relationships/revisionLog" Target="revisionLog5.xml"/><Relationship Id="rId359" Type="http://schemas.openxmlformats.org/officeDocument/2006/relationships/revisionLog" Target="revisionLog4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203C8C3-09A9-4905-B9C5-2803E4BD1729}" diskRevisions="1" revisionId="3587" version="12">
  <header guid="{75C56F82-AC4E-482B-A4D0-C38E806F4C28}" dateTime="2024-02-02T12:45:24" maxSheetId="2" userName="Инна В. Энгель" r:id="rId351" minRId="3438">
    <sheetIdMap count="1">
      <sheetId val="1"/>
    </sheetIdMap>
  </header>
  <header guid="{6DFA56AC-3005-4DFC-9A7B-D076ACC762B9}" dateTime="2024-02-19T11:26:15" maxSheetId="2" userName="Юлия А. Убийко" r:id="rId352">
    <sheetIdMap count="1">
      <sheetId val="1"/>
    </sheetIdMap>
  </header>
  <header guid="{74DD0171-E401-4D13-B587-5E6577FC0A5A}" dateTime="2024-02-19T12:27:40" maxSheetId="2" userName="Юлия А. Убийко" r:id="rId353" minRId="3444" maxRId="3562">
    <sheetIdMap count="1">
      <sheetId val="1"/>
    </sheetIdMap>
  </header>
  <header guid="{96798F69-36C2-4A4F-8C40-F96DD4371EE0}" dateTime="2024-02-19T14:23:40" maxSheetId="2" userName="Юлия А. Убийко" r:id="rId354" minRId="3563" maxRId="3565">
    <sheetIdMap count="1">
      <sheetId val="1"/>
    </sheetIdMap>
  </header>
  <header guid="{017297E8-3B17-463F-AFDA-E2FFB2A30614}" dateTime="2024-02-19T14:53:19" maxSheetId="2" userName="Инна В. Энгель" r:id="rId355" minRId="3566">
    <sheetIdMap count="1">
      <sheetId val="1"/>
    </sheetIdMap>
  </header>
  <header guid="{B2F8BA84-A73F-4BE1-8E21-2F0588952BC0}" dateTime="2024-02-19T14:53:52" maxSheetId="2" userName="Инна В. Энгель" r:id="rId356" minRId="3567">
    <sheetIdMap count="1">
      <sheetId val="1"/>
    </sheetIdMap>
  </header>
  <header guid="{D6F0C8AB-AB28-42CA-B77B-3E47B10D5EC4}" dateTime="2024-02-19T14:55:31" maxSheetId="2" userName="Инна В. Энгель" r:id="rId357" minRId="3568" maxRId="3569">
    <sheetIdMap count="1">
      <sheetId val="1"/>
    </sheetIdMap>
  </header>
  <header guid="{36DA7B24-1CF1-4156-8AB5-C1D29C5A923C}" dateTime="2024-02-19T17:42:04" maxSheetId="2" userName="Юлия А. Убийко" r:id="rId358" minRId="3570" maxRId="3575">
    <sheetIdMap count="1">
      <sheetId val="1"/>
    </sheetIdMap>
  </header>
  <header guid="{DA4DBC7C-CED3-4C20-9CC2-0062DD0D17B5}" dateTime="2024-02-20T09:45:39" maxSheetId="2" userName="Юлия А. Убийко" r:id="rId359" minRId="3576">
    <sheetIdMap count="1">
      <sheetId val="1"/>
    </sheetIdMap>
  </header>
  <header guid="{EB9810E7-95D8-4059-9ABE-065C81A43743}" dateTime="2024-02-21T10:24:40" maxSheetId="2" userName="Юлия А. Убийко" r:id="rId360" minRId="3577" maxRId="3580">
    <sheetIdMap count="1">
      <sheetId val="1"/>
    </sheetIdMap>
  </header>
  <header guid="{A866172D-ED83-4999-94E0-6E85EA3D7CF9}" dateTime="2024-02-27T10:55:17" maxSheetId="2" userName="Татьяна А. Фоменко" r:id="rId361" minRId="3581">
    <sheetIdMap count="1">
      <sheetId val="1"/>
    </sheetIdMap>
  </header>
  <header guid="{6203C8C3-09A9-4905-B9C5-2803E4BD1729}" dateTime="2024-02-27T10:55:25" maxSheetId="2" userName="Татьяна А. Фоменко" r:id="rId362" minRId="3585" maxRId="3587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1" sId="1">
    <nc r="L49" t="inlineStr">
      <is>
        <t>0920085070</t>
      </is>
    </nc>
  </rcc>
  <rdn rId="0" localSheetId="1" customView="1" name="Z_678A9D6A_CD2F_4FC5_ADAB_B9CA298D42A2_.wvu.Rows" hidden="1" oldHidden="1">
    <oldFormula>'крайний вариант'!#REF!,'крайний вариант'!#REF!,'крайний вариант'!#REF!,'крайний вариант'!#REF!,'крайний вариант'!#REF!,'крайний вариант'!#REF!</oldFormula>
  </rdn>
  <rcv guid="{678A9D6A-CD2F-4FC5-ADAB-B9CA298D42A2}" action="delete"/>
  <rdn rId="0" localSheetId="1" customView="1" name="Z_678A9D6A_CD2F_4FC5_ADAB_B9CA298D42A2_.wvu.Cols" hidden="1" oldHidden="1">
    <formula>'крайний вариант'!$B:$D</formula>
    <oldFormula>'крайний вариант'!$B:$D</oldFormula>
  </rdn>
  <rdn rId="0" localSheetId="1" customView="1" name="Z_678A9D6A_CD2F_4FC5_ADAB_B9CA298D42A2_.wvu.FilterData" hidden="1" oldHidden="1">
    <formula>'крайний вариант'!$A$7:$M$100</formula>
    <oldFormula>'крайний вариант'!$A$7:$M$100</oldFormula>
  </rdn>
  <rcv guid="{678A9D6A-CD2F-4FC5-ADAB-B9CA298D42A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5" sId="1">
    <nc r="M47" t="inlineStr">
      <is>
        <t>В АЦК</t>
      </is>
    </nc>
  </rcc>
  <rcc rId="3586" sId="1">
    <nc r="M48" t="inlineStr">
      <is>
        <t>В АЦК</t>
      </is>
    </nc>
  </rcc>
  <rcc rId="3587" sId="1">
    <nc r="M49" t="inlineStr">
      <is>
        <t>В АЦК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D973A29-B18A-4300-8735-40F4D5040C33}" action="delete"/>
  <rdn rId="0" localSheetId="1" customView="1" name="Z_9D973A29_B18A_4300_8735_40F4D5040C33_.wvu.PrintArea" hidden="1" oldHidden="1">
    <formula>'крайний вариант'!$A$1:$K$205</formula>
    <oldFormula>'крайний вариант'!$A$1:$K$205</oldFormula>
  </rdn>
  <rdn rId="0" localSheetId="1" customView="1" name="Z_9D973A29_B18A_4300_8735_40F4D5040C33_.wvu.Cols" hidden="1" oldHidden="1">
    <formula>'крайний вариант'!$B:$D</formula>
    <oldFormula>'крайний вариант'!$B:$D</oldFormula>
  </rdn>
  <rdn rId="0" localSheetId="1" customView="1" name="Z_9D973A29_B18A_4300_8735_40F4D5040C33_.wvu.FilterData" hidden="1" oldHidden="1">
    <formula>'крайний вариант'!$A$7:$M$94</formula>
    <oldFormula>'крайний вариант'!$A$7:$M$94</oldFormula>
  </rdn>
  <rcv guid="{9D973A29-B18A-4300-8735-40F4D5040C33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>
    <oc r="A68" t="inlineStr">
      <is>
        <t>Субсидия на приобретение организациями жилищно-коммунального комплекса специализированной техники в целях обеспечения бесперебойного и стабильного функционирования жилищно-коммунального хозяйства Туруханского района, оперативного реагирования на обращения потребителей, повышения качества обслуживания, безопасности и надежности при оказании услуг потребителям ( на приобретение автозаправщика на шасси КАМАЗ и автокрана на шасси КАМАЗ для бесперебойного оказания коммунальных услуг населению и предприятиям)</t>
      </is>
    </oc>
    <nc r="A68" t="inlineStr">
      <is>
        <t>Субсидия на приобретение организациями жилищно-коммунального комплекса специализированной техники и специализированного оборудования в целях обеспечения бесперебойного и стабильного функционирования жилищно-коммунального хозяйства Туруханского района, повышения эксплуатационной надежности и качества обслуживания, оперативного реагирования на обращения потребителей, безопасности при оказании услуг потребителям в рамках подпрограммы "Создание условий для безубыточной деятельности организаций жилищно-коммунального хозяйства" муниципальной программы Туруханского района "Реформирование и модернизация жилищно-коммунального хозяйства и повышение энергетической эффективности на территории Туруханского района"</t>
      </is>
    </nc>
  </rcc>
  <rcv guid="{F1EA1655-D6DE-4489-A709-6FDA0CED3DCA}" action="delete"/>
  <rdn rId="0" localSheetId="1" customView="1" name="Z_F1EA1655_D6DE_4489_A709_6FDA0CED3DCA_.wvu.PrintArea" hidden="1" oldHidden="1">
    <formula>'крайний вариант'!$A$1:$L$205</formula>
    <oldFormula>'крайний вариант'!$A$1:$L$205</oldFormula>
  </rdn>
  <rdn rId="0" localSheetId="1" customView="1" name="Z_F1EA1655_D6DE_4489_A709_6FDA0CED3DCA_.wvu.FilterData" hidden="1" oldHidden="1">
    <formula>'крайний вариант'!$A$7:$M$94</formula>
    <oldFormula>'крайний вариант'!$A$7:$M$94</oldFormula>
  </rdn>
  <rcv guid="{F1EA1655-D6DE-4489-A709-6FDA0CED3DCA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L192" start="0" length="0">
    <dxf>
      <font>
        <b/>
        <sz val="12"/>
        <name val="Times New Roman"/>
        <family val="1"/>
        <charset val="204"/>
      </font>
      <numFmt numFmtId="30" formatCode="@"/>
      <alignment horizontal="center" vertical="center" wrapText="1"/>
      <border outline="0"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3568" sId="1">
    <nc r="L192" t="inlineStr">
      <is>
        <t>0710074180</t>
      </is>
    </nc>
  </rcc>
  <rcc rId="3569" sId="1">
    <nc r="M192" t="inlineStr">
      <is>
        <t>в ацк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70" sId="1" numFmtId="4">
    <oc r="I96">
      <v>541326</v>
    </oc>
    <nc r="I96">
      <v>1092000</v>
    </nc>
  </rcc>
  <rcc rId="3571" sId="1" numFmtId="4">
    <oc r="I189">
      <v>272960000</v>
    </oc>
    <nc r="I189">
      <v>273520000</v>
    </nc>
  </rcc>
  <rcc rId="3572" sId="1" numFmtId="4">
    <oc r="I203">
      <v>55079.060000002384</v>
    </oc>
    <nc r="I203">
      <v>64405.06</v>
    </nc>
  </rcc>
  <rcc rId="3573" sId="1">
    <oc r="E151">
      <f>E5+E150</f>
    </oc>
    <nc r="E151">
      <f>E5+E150</f>
    </nc>
  </rcc>
  <rfmt sheetId="1" sqref="A139:A140">
    <dxf>
      <fill>
        <patternFill>
          <bgColor theme="0"/>
        </patternFill>
      </fill>
    </dxf>
  </rfmt>
  <rfmt sheetId="1" sqref="F139:K140">
    <dxf>
      <fill>
        <patternFill>
          <bgColor theme="0"/>
        </patternFill>
      </fill>
    </dxf>
  </rfmt>
  <rfmt sheetId="1" sqref="E137:E140">
    <dxf>
      <fill>
        <patternFill>
          <bgColor theme="0"/>
        </patternFill>
      </fill>
    </dxf>
  </rfmt>
  <rfmt sheetId="1" sqref="E137:E140">
    <dxf>
      <fill>
        <patternFill>
          <bgColor rgb="FF00FF00"/>
        </patternFill>
      </fill>
    </dxf>
  </rfmt>
  <rcc rId="3574" sId="1">
    <oc r="A139" t="inlineStr">
      <is>
        <t>Частичная компенсация расходов на повышение заработной платы работникам бюжетной сферы с 01.01.2024г.</t>
      </is>
    </oc>
    <nc r="A139" t="inlineStr">
      <is>
        <t>Частичная компенсация расходов на повышение заработной платы работникам бюджетной сферы с 01.01.2024г. (КВСР 240 Сбалансированность)</t>
      </is>
    </nc>
  </rcc>
  <rcc rId="3575" sId="1">
    <oc r="A146" t="inlineStr">
      <is>
        <t>Частичная компенсация расходов на повышение заработной платы работникам бюжетной сферы с 01.01.2024г.</t>
      </is>
    </oc>
    <nc r="A146" t="inlineStr">
      <is>
        <t>Частичная компенсация расходов на повышение заработной платы работникам бюджетной сферы с 01.01.2024г. (КВСР 240 Сбалансированность)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4" sId="1">
    <nc r="A25" t="inlineStr">
      <is>
        <t>Иной межбюджетный трансферт Министерство Финансов Красноярского края</t>
      </is>
    </nc>
  </rcc>
  <rcc rId="3445" sId="1" numFmtId="4">
    <nc r="I25">
      <v>350000000</v>
    </nc>
  </rcc>
  <rfmt sheetId="1" sqref="I25" start="0" length="2147483647">
    <dxf>
      <font>
        <b val="0"/>
      </font>
    </dxf>
  </rfmt>
  <rcc rId="3446" sId="1">
    <oc r="E25">
      <f>F25+G25</f>
    </oc>
    <nc r="E25">
      <f>F25+G25+H25+I25</f>
    </nc>
  </rcc>
  <rrc rId="3447" sId="1" ref="A24:XFD24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65:$XFD$182" dn="Z_88C336E2_DEA0_4FEC_A5C4_66485F95BE03_.wvu.Rows" sId="1"/>
    <undo index="26" exp="area" ref3D="1" dr="$A$138:$XFD$140" dn="Z_88C336E2_DEA0_4FEC_A5C4_66485F95BE03_.wvu.Rows" sId="1"/>
    <undo index="24" exp="area" ref3D="1" dr="$A$131:$XFD$131" dn="Z_88C336E2_DEA0_4FEC_A5C4_66485F95BE03_.wvu.Rows" sId="1"/>
    <undo index="22" exp="area" ref3D="1" dr="$A$120:$XFD$124" dn="Z_88C336E2_DEA0_4FEC_A5C4_66485F95BE03_.wvu.Rows" sId="1"/>
    <undo index="20" exp="area" ref3D="1" dr="$A$107:$XFD$108" dn="Z_88C336E2_DEA0_4FEC_A5C4_66485F95BE03_.wvu.Rows" sId="1"/>
    <undo index="16" exp="area" ref3D="1" dr="$A$94:$XFD$96" dn="Z_88C336E2_DEA0_4FEC_A5C4_66485F95BE03_.wvu.Rows" sId="1"/>
    <undo index="12" exp="area" ref3D="1" dr="$A$83:$XFD$83" dn="Z_88C336E2_DEA0_4FEC_A5C4_66485F95BE03_.wvu.Rows" sId="1"/>
    <undo index="8" exp="area" ref3D="1" dr="$A$63:$XFD$70" dn="Z_88C336E2_DEA0_4FEC_A5C4_66485F95BE03_.wvu.Rows" sId="1"/>
    <undo index="4" exp="area" ref3D="1" dr="$A$31:$XFD$46" dn="Z_88C336E2_DEA0_4FEC_A5C4_66485F95BE03_.wvu.Rows" sId="1"/>
    <undo index="4" exp="area" ref3D="1" dr="$A$83:$XFD$83" dn="Z_773C9A6D_D94C_4F11_A27E_04EF47427F4D_.wvu.Rows" sId="1"/>
    <undo index="2" exp="area" ref3D="1" dr="$A$81:$XFD$81" dn="Z_773C9A6D_D94C_4F11_A27E_04EF47427F4D_.wvu.Rows" sId="1"/>
    <undo index="0" exp="area" ref3D="1" dr="$B$1:$D$1048576" dn="Z_678A9D6A_CD2F_4FC5_ADAB_B9CA298D42A2_.wvu.Cols" sId="1"/>
  </rrc>
  <rrc rId="3448" sId="1" ref="A24:XFD24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66:$XFD$183" dn="Z_88C336E2_DEA0_4FEC_A5C4_66485F95BE03_.wvu.Rows" sId="1"/>
    <undo index="26" exp="area" ref3D="1" dr="$A$139:$XFD$141" dn="Z_88C336E2_DEA0_4FEC_A5C4_66485F95BE03_.wvu.Rows" sId="1"/>
    <undo index="24" exp="area" ref3D="1" dr="$A$132:$XFD$132" dn="Z_88C336E2_DEA0_4FEC_A5C4_66485F95BE03_.wvu.Rows" sId="1"/>
    <undo index="22" exp="area" ref3D="1" dr="$A$121:$XFD$125" dn="Z_88C336E2_DEA0_4FEC_A5C4_66485F95BE03_.wvu.Rows" sId="1"/>
    <undo index="20" exp="area" ref3D="1" dr="$A$108:$XFD$109" dn="Z_88C336E2_DEA0_4FEC_A5C4_66485F95BE03_.wvu.Rows" sId="1"/>
    <undo index="16" exp="area" ref3D="1" dr="$A$95:$XFD$97" dn="Z_88C336E2_DEA0_4FEC_A5C4_66485F95BE03_.wvu.Rows" sId="1"/>
    <undo index="12" exp="area" ref3D="1" dr="$A$84:$XFD$84" dn="Z_88C336E2_DEA0_4FEC_A5C4_66485F95BE03_.wvu.Rows" sId="1"/>
    <undo index="8" exp="area" ref3D="1" dr="$A$64:$XFD$71" dn="Z_88C336E2_DEA0_4FEC_A5C4_66485F95BE03_.wvu.Rows" sId="1"/>
    <undo index="4" exp="area" ref3D="1" dr="$A$32:$XFD$47" dn="Z_88C336E2_DEA0_4FEC_A5C4_66485F95BE03_.wvu.Rows" sId="1"/>
    <undo index="4" exp="area" ref3D="1" dr="$A$84:$XFD$84" dn="Z_773C9A6D_D94C_4F11_A27E_04EF47427F4D_.wvu.Rows" sId="1"/>
    <undo index="2" exp="area" ref3D="1" dr="$A$82:$XFD$82" dn="Z_773C9A6D_D94C_4F11_A27E_04EF47427F4D_.wvu.Rows" sId="1"/>
    <undo index="0" exp="area" ref3D="1" dr="$B$1:$D$1048576" dn="Z_678A9D6A_CD2F_4FC5_ADAB_B9CA298D42A2_.wvu.Cols" sId="1"/>
  </rrc>
  <rrc rId="3449" sId="1" ref="A24:XFD24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67:$XFD$184" dn="Z_88C336E2_DEA0_4FEC_A5C4_66485F95BE03_.wvu.Rows" sId="1"/>
    <undo index="26" exp="area" ref3D="1" dr="$A$140:$XFD$142" dn="Z_88C336E2_DEA0_4FEC_A5C4_66485F95BE03_.wvu.Rows" sId="1"/>
    <undo index="24" exp="area" ref3D="1" dr="$A$133:$XFD$133" dn="Z_88C336E2_DEA0_4FEC_A5C4_66485F95BE03_.wvu.Rows" sId="1"/>
    <undo index="22" exp="area" ref3D="1" dr="$A$122:$XFD$126" dn="Z_88C336E2_DEA0_4FEC_A5C4_66485F95BE03_.wvu.Rows" sId="1"/>
    <undo index="20" exp="area" ref3D="1" dr="$A$109:$XFD$110" dn="Z_88C336E2_DEA0_4FEC_A5C4_66485F95BE03_.wvu.Rows" sId="1"/>
    <undo index="16" exp="area" ref3D="1" dr="$A$96:$XFD$98" dn="Z_88C336E2_DEA0_4FEC_A5C4_66485F95BE03_.wvu.Rows" sId="1"/>
    <undo index="12" exp="area" ref3D="1" dr="$A$85:$XFD$85" dn="Z_88C336E2_DEA0_4FEC_A5C4_66485F95BE03_.wvu.Rows" sId="1"/>
    <undo index="8" exp="area" ref3D="1" dr="$A$65:$XFD$72" dn="Z_88C336E2_DEA0_4FEC_A5C4_66485F95BE03_.wvu.Rows" sId="1"/>
    <undo index="4" exp="area" ref3D="1" dr="$A$33:$XFD$48" dn="Z_88C336E2_DEA0_4FEC_A5C4_66485F95BE03_.wvu.Rows" sId="1"/>
    <undo index="4" exp="area" ref3D="1" dr="$A$85:$XFD$85" dn="Z_773C9A6D_D94C_4F11_A27E_04EF47427F4D_.wvu.Rows" sId="1"/>
    <undo index="2" exp="area" ref3D="1" dr="$A$83:$XFD$83" dn="Z_773C9A6D_D94C_4F11_A27E_04EF47427F4D_.wvu.Rows" sId="1"/>
    <undo index="0" exp="area" ref3D="1" dr="$B$1:$D$1048576" dn="Z_678A9D6A_CD2F_4FC5_ADAB_B9CA298D42A2_.wvu.Cols" sId="1"/>
  </rrc>
  <rcc rId="3450" sId="1">
    <nc r="A24" t="inlineStr">
      <is>
        <t>Увеличение ФОТ с учетом решений об обеспечении целевых показателей соотношения средней заработной платы работников, обозначенных указами Президента РФ, принятых в 2024 году (Доп. образование) ЦП - 96798,10</t>
      </is>
    </nc>
  </rcc>
  <rcc rId="3451" sId="1" numFmtId="4">
    <nc r="I24">
      <v>3926000</v>
    </nc>
  </rcc>
  <rcc rId="3452" sId="1">
    <nc r="E24">
      <f>F24+G24+H24+I24</f>
    </nc>
  </rcc>
  <rcc rId="3453" sId="1">
    <nc r="E25">
      <f>F25+G25+H25+I25</f>
    </nc>
  </rcc>
  <rcc rId="3454" sId="1">
    <nc r="E26">
      <f>F26+G26+H26+I26</f>
    </nc>
  </rcc>
  <rcc rId="3455" sId="1">
    <nc r="A25" t="inlineStr">
      <is>
        <t>Расходы на обеспечение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подпрограммы "Развитие дошкольного, общего и дополнительного образования детей" муниципальной программы Туруханского района "Развитие образования Туруханского района"</t>
      </is>
    </nc>
  </rcc>
  <rcc rId="3456" sId="1" numFmtId="4">
    <nc r="H25">
      <v>3443466</v>
    </nc>
  </rcc>
  <rcc rId="3457" sId="1">
    <nc r="A47" t="inlineStr">
      <is>
        <t>Расходы на поддержку спортивных клубов по месту жительства в рамках подпрограммы "Развитие массовой физической культуры и спорта" муниципальной программы Туруханского района "Развитие физической культуры и спорта в Туруханском районе"</t>
      </is>
    </nc>
  </rcc>
  <rcc rId="3458" sId="1" numFmtId="4">
    <nc r="H47">
      <v>318900</v>
    </nc>
  </rcc>
  <rfmt sheetId="1" sqref="H47" start="0" length="2147483647">
    <dxf>
      <font>
        <b val="0"/>
      </font>
    </dxf>
  </rfmt>
  <rcc rId="3459" sId="1">
    <nc r="A48" t="inlineStr">
      <is>
        <t xml:space="preserve">Предоставление субсидии на возмещение недополученных доходов по перевозке пассажиров авиатранспортом </t>
      </is>
    </nc>
  </rcc>
  <rcc rId="3460" sId="1" numFmtId="4">
    <nc r="I48">
      <v>45000000</v>
    </nc>
  </rcc>
  <rcc rId="3461" sId="1" numFmtId="4">
    <nc r="I49">
      <v>1192700</v>
    </nc>
  </rcc>
  <rcc rId="3462" sId="1">
    <nc r="E47">
      <f>F47+G47+H47+I47</f>
    </nc>
  </rcc>
  <rcc rId="3463" sId="1">
    <nc r="E48">
      <f>F48+G48+H48+I48</f>
    </nc>
  </rcc>
  <rcc rId="3464" sId="1">
    <nc r="E49">
      <f>F49+G49+H49+I49</f>
    </nc>
  </rcc>
  <rrc rId="3465" sId="1" ref="A83:XFD83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68:$XFD$185" dn="Z_88C336E2_DEA0_4FEC_A5C4_66485F95BE03_.wvu.Rows" sId="1"/>
    <undo index="26" exp="area" ref3D="1" dr="$A$141:$XFD$143" dn="Z_88C336E2_DEA0_4FEC_A5C4_66485F95BE03_.wvu.Rows" sId="1"/>
    <undo index="24" exp="area" ref3D="1" dr="$A$134:$XFD$134" dn="Z_88C336E2_DEA0_4FEC_A5C4_66485F95BE03_.wvu.Rows" sId="1"/>
    <undo index="22" exp="area" ref3D="1" dr="$A$123:$XFD$127" dn="Z_88C336E2_DEA0_4FEC_A5C4_66485F95BE03_.wvu.Rows" sId="1"/>
    <undo index="20" exp="area" ref3D="1" dr="$A$110:$XFD$111" dn="Z_88C336E2_DEA0_4FEC_A5C4_66485F95BE03_.wvu.Rows" sId="1"/>
    <undo index="16" exp="area" ref3D="1" dr="$A$97:$XFD$99" dn="Z_88C336E2_DEA0_4FEC_A5C4_66485F95BE03_.wvu.Rows" sId="1"/>
    <undo index="12" exp="area" ref3D="1" dr="$A$86:$XFD$86" dn="Z_88C336E2_DEA0_4FEC_A5C4_66485F95BE03_.wvu.Rows" sId="1"/>
    <undo index="4" exp="area" ref3D="1" dr="$A$86:$XFD$86" dn="Z_773C9A6D_D94C_4F11_A27E_04EF47427F4D_.wvu.Rows" sId="1"/>
    <undo index="2" exp="area" ref3D="1" dr="$A$84:$XFD$84" dn="Z_773C9A6D_D94C_4F11_A27E_04EF47427F4D_.wvu.Rows" sId="1"/>
    <undo index="0" exp="area" ref3D="1" dr="$B$1:$D$1048576" dn="Z_678A9D6A_CD2F_4FC5_ADAB_B9CA298D42A2_.wvu.Cols" sId="1"/>
  </rrc>
  <rcc rId="3466" sId="1">
    <nc r="A83" t="inlineStr">
      <is>
        <t>Увеличение ФОТ с учетом решений об обеспечении целевых показателей соотношения средней заработной платы работников, обозначенных указами Президента РФ, принятых в 2024 году (Доп. образование) ЦП - 96798,10 и 95 856,80 (Доп. образование, работники культуры)</t>
      </is>
    </nc>
  </rcc>
  <rcc rId="3467" sId="1" numFmtId="4">
    <nc r="I83">
      <v>18156000</v>
    </nc>
  </rcc>
  <rcc rId="3468" sId="1">
    <nc r="E83">
      <f>F83+G83+I83+H83</f>
    </nc>
  </rcc>
  <rrc rId="3469" sId="1" ref="A96:XFD96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69:$XFD$186" dn="Z_88C336E2_DEA0_4FEC_A5C4_66485F95BE03_.wvu.Rows" sId="1"/>
    <undo index="26" exp="area" ref3D="1" dr="$A$142:$XFD$144" dn="Z_88C336E2_DEA0_4FEC_A5C4_66485F95BE03_.wvu.Rows" sId="1"/>
    <undo index="24" exp="area" ref3D="1" dr="$A$135:$XFD$135" dn="Z_88C336E2_DEA0_4FEC_A5C4_66485F95BE03_.wvu.Rows" sId="1"/>
    <undo index="22" exp="area" ref3D="1" dr="$A$124:$XFD$128" dn="Z_88C336E2_DEA0_4FEC_A5C4_66485F95BE03_.wvu.Rows" sId="1"/>
    <undo index="20" exp="area" ref3D="1" dr="$A$111:$XFD$112" dn="Z_88C336E2_DEA0_4FEC_A5C4_66485F95BE03_.wvu.Rows" sId="1"/>
    <undo index="16" exp="area" ref3D="1" dr="$A$98:$XFD$100" dn="Z_88C336E2_DEA0_4FEC_A5C4_66485F95BE03_.wvu.Rows" sId="1"/>
    <undo index="0" exp="area" ref3D="1" dr="$B$1:$D$1048576" dn="Z_678A9D6A_CD2F_4FC5_ADAB_B9CA298D42A2_.wvu.Cols" sId="1"/>
  </rrc>
  <rcc rId="3470" sId="1">
    <nc r="A96" t="inlineStr">
      <is>
        <t>По решениям суда (выморочное жилье) (КВСР 240 Решения суда)</t>
      </is>
    </nc>
  </rcc>
  <rcc rId="3471" sId="1" numFmtId="4">
    <nc r="I96">
      <v>541326</v>
    </nc>
  </rcc>
  <rcc rId="3472" sId="1" numFmtId="4">
    <oc r="E95">
      <v>32612125</v>
    </oc>
    <nc r="E95">
      <f>F95+G95</f>
    </nc>
  </rcc>
  <rcc rId="3473" sId="1">
    <nc r="E96">
      <f>F96+G96+H96+I96</f>
    </nc>
  </rcc>
  <rcc rId="3474" sId="1">
    <nc r="A136" t="inlineStr">
      <is>
        <t>Частичная компенсация расходов на повышение заработной платы работникам бюжетной сферы с 01.01.2024г.</t>
      </is>
    </nc>
  </rcc>
  <rcc rId="3475" sId="1" numFmtId="4">
    <nc r="I136">
      <v>1012440</v>
    </nc>
  </rcc>
  <rcc rId="3476" sId="1">
    <nc r="A142" t="inlineStr">
      <is>
        <t>Частичная компенсация расходов на повышение заработной платы работникам бюжетной сферы с 01.01.2024г.</t>
      </is>
    </nc>
  </rcc>
  <rcc rId="3477" sId="1" numFmtId="4">
    <nc r="I142">
      <v>6130860</v>
    </nc>
  </rcc>
  <rfmt sheetId="1" sqref="I142" start="0" length="2147483647">
    <dxf>
      <font>
        <color auto="1"/>
      </font>
    </dxf>
  </rfmt>
  <rcc rId="3478" sId="1">
    <nc r="A185" t="inlineStr">
      <is>
        <t>Налог на прибыль</t>
      </is>
    </nc>
  </rcc>
  <rcc rId="3479" sId="1" numFmtId="4">
    <nc r="I185">
      <v>272960000</v>
    </nc>
  </rcc>
  <rcc rId="3480" sId="1">
    <oc r="E151">
      <f>F151+G151+H151+I151</f>
    </oc>
    <nc r="E151">
      <f>F151+G151+H151+I151</f>
    </nc>
  </rcc>
  <rcc rId="3481" sId="1">
    <oc r="I88">
      <f>SUM(I94:I95)</f>
    </oc>
    <nc r="I88">
      <f>SUM(I89:I96)</f>
    </nc>
  </rcc>
  <rcc rId="3482" sId="1">
    <oc r="I74">
      <f>SUM(I75:I80)</f>
    </oc>
    <nc r="I74">
      <f>SUM(I75:I83)</f>
    </nc>
  </rcc>
  <rcc rId="3483" sId="1">
    <oc r="I7">
      <f>SUM((I19:I23))</f>
    </oc>
    <nc r="I7">
      <f>SUM((I8:I26))</f>
    </nc>
  </rcc>
  <rcc rId="3484" sId="1">
    <oc r="H7">
      <f>SUM((H19:H23))</f>
    </oc>
    <nc r="H7">
      <f>SUM((H8:H26))</f>
    </nc>
  </rcc>
  <rcc rId="3485" sId="1">
    <nc r="A55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486" sId="1" numFmtId="4">
    <nc r="H55">
      <v>340100</v>
    </nc>
  </rcc>
  <rfmt sheetId="1" sqref="H55" start="0" length="2147483647">
    <dxf>
      <font>
        <b val="0"/>
      </font>
    </dxf>
  </rfmt>
  <rcc rId="3487" sId="1">
    <nc r="E55">
      <f>F55+G55+H55+I55</f>
    </nc>
  </rcc>
  <rrc rId="3488" sId="1" ref="A97:XFD97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70:$XFD$187" dn="Z_88C336E2_DEA0_4FEC_A5C4_66485F95BE03_.wvu.Rows" sId="1"/>
    <undo index="26" exp="area" ref3D="1" dr="$A$143:$XFD$145" dn="Z_88C336E2_DEA0_4FEC_A5C4_66485F95BE03_.wvu.Rows" sId="1"/>
    <undo index="24" exp="area" ref3D="1" dr="$A$136:$XFD$136" dn="Z_88C336E2_DEA0_4FEC_A5C4_66485F95BE03_.wvu.Rows" sId="1"/>
    <undo index="22" exp="area" ref3D="1" dr="$A$125:$XFD$129" dn="Z_88C336E2_DEA0_4FEC_A5C4_66485F95BE03_.wvu.Rows" sId="1"/>
    <undo index="20" exp="area" ref3D="1" dr="$A$112:$XFD$113" dn="Z_88C336E2_DEA0_4FEC_A5C4_66485F95BE03_.wvu.Rows" sId="1"/>
    <undo index="16" exp="area" ref3D="1" dr="$A$99:$XFD$101" dn="Z_88C336E2_DEA0_4FEC_A5C4_66485F95BE03_.wvu.Rows" sId="1"/>
    <undo index="0" exp="area" ref3D="1" dr="$B$1:$D$1048576" dn="Z_678A9D6A_CD2F_4FC5_ADAB_B9CA298D42A2_.wvu.Cols" sId="1"/>
  </rrc>
  <rcc rId="3489" sId="1">
    <nc r="A97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490" sId="1">
    <nc r="A102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491" sId="1" numFmtId="4">
    <nc r="H97">
      <v>599600</v>
    </nc>
  </rcc>
  <rcc rId="3492" sId="1" numFmtId="4">
    <nc r="H102">
      <v>140000</v>
    </nc>
  </rcc>
  <rrc rId="3493" sId="1" ref="A110:XFD110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71:$XFD$188" dn="Z_88C336E2_DEA0_4FEC_A5C4_66485F95BE03_.wvu.Rows" sId="1"/>
    <undo index="26" exp="area" ref3D="1" dr="$A$144:$XFD$146" dn="Z_88C336E2_DEA0_4FEC_A5C4_66485F95BE03_.wvu.Rows" sId="1"/>
    <undo index="24" exp="area" ref3D="1" dr="$A$137:$XFD$137" dn="Z_88C336E2_DEA0_4FEC_A5C4_66485F95BE03_.wvu.Rows" sId="1"/>
    <undo index="22" exp="area" ref3D="1" dr="$A$126:$XFD$130" dn="Z_88C336E2_DEA0_4FEC_A5C4_66485F95BE03_.wvu.Rows" sId="1"/>
    <undo index="20" exp="area" ref3D="1" dr="$A$113:$XFD$114" dn="Z_88C336E2_DEA0_4FEC_A5C4_66485F95BE03_.wvu.Rows" sId="1"/>
    <undo index="0" exp="area" ref3D="1" dr="$B$1:$D$1048576" dn="Z_678A9D6A_CD2F_4FC5_ADAB_B9CA298D42A2_.wvu.Cols" sId="1"/>
  </rrc>
  <rrc rId="3494" sId="1" ref="A119:XFD119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72:$XFD$189" dn="Z_88C336E2_DEA0_4FEC_A5C4_66485F95BE03_.wvu.Rows" sId="1"/>
    <undo index="26" exp="area" ref3D="1" dr="$A$145:$XFD$147" dn="Z_88C336E2_DEA0_4FEC_A5C4_66485F95BE03_.wvu.Rows" sId="1"/>
    <undo index="24" exp="area" ref3D="1" dr="$A$138:$XFD$138" dn="Z_88C336E2_DEA0_4FEC_A5C4_66485F95BE03_.wvu.Rows" sId="1"/>
    <undo index="22" exp="area" ref3D="1" dr="$A$127:$XFD$131" dn="Z_88C336E2_DEA0_4FEC_A5C4_66485F95BE03_.wvu.Rows" sId="1"/>
    <undo index="0" exp="area" ref3D="1" dr="$B$1:$D$1048576" dn="Z_678A9D6A_CD2F_4FC5_ADAB_B9CA298D42A2_.wvu.Cols" sId="1"/>
  </rrc>
  <rcc rId="3495" sId="1">
    <nc r="A110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496" sId="1">
    <nc r="A119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497" sId="1">
    <nc r="A128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rc rId="3498" sId="1" ref="A140:XFD140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73:$XFD$190" dn="Z_88C336E2_DEA0_4FEC_A5C4_66485F95BE03_.wvu.Rows" sId="1"/>
    <undo index="26" exp="area" ref3D="1" dr="$A$146:$XFD$148" dn="Z_88C336E2_DEA0_4FEC_A5C4_66485F95BE03_.wvu.Rows" sId="1"/>
    <undo index="0" exp="area" ref3D="1" dr="$B$1:$D$1048576" dn="Z_678A9D6A_CD2F_4FC5_ADAB_B9CA298D42A2_.wvu.Cols" sId="1"/>
  </rrc>
  <rcc rId="3499" sId="1">
    <nc r="A140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500" sId="1" numFmtId="4">
    <nc r="H110">
      <v>324700</v>
    </nc>
  </rcc>
  <rcc rId="3501" sId="1">
    <nc r="E110">
      <f>F110+G110+H110+I110</f>
    </nc>
  </rcc>
  <rcc rId="3502" sId="1">
    <oc r="E102">
      <f>F102</f>
    </oc>
    <nc r="E102">
      <f>F102+G102+H102+I102</f>
    </nc>
  </rcc>
  <rcc rId="3503" sId="1" odxf="1" dxf="1">
    <nc r="E97">
      <f>F97+G97+H97+I97</f>
    </nc>
    <odxf>
      <border outline="0">
        <left style="thin">
          <color indexed="64"/>
        </left>
      </border>
    </odxf>
    <ndxf>
      <border outline="0">
        <left/>
      </border>
    </ndxf>
  </rcc>
  <rcc rId="3504" sId="1">
    <oc r="H88">
      <f>SUM(H94:H95)</f>
    </oc>
    <nc r="H88">
      <f>SUM(H89:H97)</f>
    </nc>
  </rcc>
  <rcc rId="3505" sId="1">
    <oc r="H98">
      <f>SUM(H99:H100)</f>
    </oc>
    <nc r="H98">
      <f>SUM(H99:H102)</f>
    </nc>
  </rcc>
  <rcc rId="3506" sId="1">
    <oc r="H103">
      <f>SUM(H104:H109)</f>
    </oc>
    <nc r="H103">
      <f>SUM(H104:H110)</f>
    </nc>
  </rcc>
  <rcc rId="3507" sId="1">
    <oc r="H111">
      <f>SUM(H112:H115)</f>
    </oc>
    <nc r="H111">
      <f>SUM(H112:H119)</f>
    </nc>
  </rcc>
  <rcc rId="3508" sId="1">
    <nc r="E119">
      <f>F119+G119+H119+I119</f>
    </nc>
  </rcc>
  <rcc rId="3509" sId="1">
    <oc r="E128">
      <f>F128+G128</f>
    </oc>
    <nc r="E128">
      <f>F128+G128+H128+I128</f>
    </nc>
  </rcc>
  <rcc rId="3510" sId="1" odxf="1" dxf="1">
    <nc r="E140">
      <f>F140+G140+H140+I140</f>
    </nc>
    <odxf>
      <fill>
        <patternFill>
          <bgColor rgb="FFFFFFCC"/>
        </patternFill>
      </fill>
    </odxf>
    <ndxf>
      <fill>
        <patternFill>
          <bgColor rgb="FF00FF00"/>
        </patternFill>
      </fill>
    </ndxf>
  </rcc>
  <rcc rId="3511" sId="1">
    <oc r="E147">
      <f>F147+G147+I147</f>
    </oc>
    <nc r="E147">
      <f>F147+G147+H147+I147</f>
    </nc>
  </rcc>
  <rcc rId="3512" sId="1" numFmtId="4">
    <nc r="H119">
      <v>109200</v>
    </nc>
  </rcc>
  <rcc rId="3513" sId="1" odxf="1" dxf="1" numFmtId="4">
    <nc r="H128">
      <v>931700</v>
    </nc>
    <odxf>
      <font>
        <b/>
        <sz val="12"/>
        <name val="Times New Roman"/>
        <scheme val="none"/>
      </font>
    </odxf>
    <ndxf>
      <font>
        <b val="0"/>
        <sz val="12"/>
        <name val="Times New Roman"/>
        <scheme val="none"/>
      </font>
    </ndxf>
  </rcc>
  <rcc rId="3514" sId="1" odxf="1" dxf="1" numFmtId="4">
    <nc r="H140">
      <v>218400</v>
    </nc>
    <odxf>
      <fill>
        <patternFill patternType="solid">
          <bgColor rgb="FFFFFFCC"/>
        </patternFill>
      </fill>
    </odxf>
    <ndxf>
      <fill>
        <patternFill patternType="none">
          <bgColor indexed="65"/>
        </patternFill>
      </fill>
    </ndxf>
  </rcc>
  <rcc rId="3515" sId="1">
    <oc r="H133">
      <f>SUM(H134:H138)</f>
    </oc>
    <nc r="H133">
      <f>SUM(H134:H140)</f>
    </nc>
  </rcc>
  <rcc rId="3516" sId="1">
    <oc r="H29">
      <f>SUM(H30:H32)</f>
    </oc>
    <nc r="H29">
      <f>SUM(H30:H49)</f>
    </nc>
  </rcc>
  <rrc rId="3517" sId="1" ref="A190:XFD190" action="insertRow">
    <undo index="0" exp="area" ref3D="1" dr="$H$1:$I$1048576" dn="Z_C249F1C0_5F87_4903_9107_68771F7F1656_.wvu.Cols" sId="1"/>
    <undo index="0" exp="area" ref3D="1" dr="$H$1:$I$1048576" dn="Z_C12ECCB3_7E0E_4612_AFEC_78E64777E49A_.wvu.Cols" sId="1"/>
    <undo index="2" exp="area" ref3D="1" dr="$H$1:$I$1048576" dn="Z_BCCBEA4F_0D7A_4A17_8829_58A9F53F9252_.wvu.Cols" sId="1"/>
    <undo index="1" exp="area" ref3D="1" dr="$B$1:$D$1048576" dn="Z_BCCBEA4F_0D7A_4A17_8829_58A9F53F9252_.wvu.Cols" sId="1"/>
    <undo index="0" exp="area" ref3D="1" dr="$B$1:$D$1048576" dn="Z_9D973A29_B18A_4300_8735_40F4D5040C33_.wvu.Cols" sId="1"/>
    <undo index="28" exp="area" ref3D="1" dr="$A$174:$XFD$191" dn="Z_88C336E2_DEA0_4FEC_A5C4_66485F95BE03_.wvu.Rows" sId="1"/>
    <undo index="0" exp="area" ref3D="1" dr="$B$1:$D$1048576" dn="Z_678A9D6A_CD2F_4FC5_ADAB_B9CA298D42A2_.wvu.Cols" sId="1"/>
  </rrc>
  <rcc rId="3518" sId="1">
    <nc r="A190" t="inlineStr">
      <is>
        <t>Иные межбюджетные трансферты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 в рамках ведомственного проекта «Стимулирование органов местного самоуправления муниципальных образований к повышению эффективности деятельности» государственной программы Красноярского края «Содействие развитию местного самоуправления»</t>
      </is>
    </nc>
  </rcc>
  <rcc rId="3519" sId="1">
    <nc r="A191" t="inlineStr">
      <is>
        <t>Расходы на обеспечение первичных мер пожарной безопасности в рамках муниципальной программы Туруханского района "Защита населения и территорий Туруханского района от чрезвычайных ситуаций природного и техногенного характера"</t>
      </is>
    </nc>
  </rcc>
  <rcc rId="3520" sId="1">
    <nc r="A192" t="inlineStr">
      <is>
        <t>Расходы на поддержку спортивных клубов по месту жительства в рамках подпрограммы "Развитие массовой физической культуры и спорта" муниципальной программы Туруханского района "Развитие физической культуры и спорта в Туруханском районе"</t>
      </is>
    </nc>
  </rcc>
  <rcc rId="3521" sId="1" numFmtId="4">
    <nc r="H190">
      <v>3443466</v>
    </nc>
  </rcc>
  <rcc rId="3522" sId="1" numFmtId="4">
    <nc r="H191">
      <v>2663700</v>
    </nc>
  </rcc>
  <rcc rId="3523" sId="1" numFmtId="4">
    <nc r="H192">
      <v>318900</v>
    </nc>
  </rcc>
  <rcc rId="3524" sId="1">
    <nc r="E190">
      <f>F190+G190+H190+I190</f>
    </nc>
  </rcc>
  <rcc rId="3525" sId="1">
    <nc r="E192">
      <f>F192+G192+H192+I192</f>
    </nc>
  </rcc>
  <rcc rId="3526" sId="1" odxf="1" dxf="1" numFmtId="4">
    <nc r="J191">
      <v>1775800</v>
    </nc>
    <odxf>
      <font>
        <b/>
        <sz val="12"/>
        <name val="Times New Roman"/>
        <scheme val="none"/>
      </font>
      <fill>
        <patternFill patternType="none">
          <bgColor indexed="65"/>
        </patternFill>
      </fill>
      <alignment wrapText="1" readingOrder="0"/>
    </odxf>
    <ndxf>
      <font>
        <b val="0"/>
        <sz val="12"/>
        <name val="Times New Roman"/>
        <scheme val="none"/>
      </font>
      <fill>
        <patternFill patternType="solid">
          <bgColor theme="0"/>
        </patternFill>
      </fill>
      <alignment wrapText="0" readingOrder="0"/>
    </ndxf>
  </rcc>
  <rcc rId="3527" sId="1" odxf="1" dxf="1" numFmtId="4">
    <nc r="K191">
      <v>1775800</v>
    </nc>
    <odxf>
      <font>
        <b/>
        <sz val="12"/>
        <name val="Times New Roman"/>
        <scheme val="none"/>
      </font>
      <fill>
        <patternFill patternType="none">
          <bgColor indexed="65"/>
        </patternFill>
      </fill>
      <alignment wrapText="1" readingOrder="0"/>
    </odxf>
    <ndxf>
      <font>
        <b val="0"/>
        <sz val="12"/>
        <name val="Times New Roman"/>
        <scheme val="none"/>
      </font>
      <fill>
        <patternFill patternType="solid">
          <bgColor theme="0"/>
        </patternFill>
      </fill>
      <alignment wrapText="0" readingOrder="0"/>
    </ndxf>
  </rcc>
  <rcc rId="3528" sId="1" odxf="1" dxf="1" numFmtId="4">
    <nc r="J140">
      <v>145600</v>
    </nc>
    <odxf>
      <fill>
        <patternFill patternType="solid">
          <bgColor rgb="FFFFFFCC"/>
        </patternFill>
      </fill>
    </odxf>
    <ndxf>
      <fill>
        <patternFill patternType="none">
          <bgColor indexed="65"/>
        </patternFill>
      </fill>
    </ndxf>
  </rcc>
  <rcc rId="3529" sId="1" odxf="1" dxf="1" numFmtId="4">
    <nc r="K140">
      <v>145600</v>
    </nc>
    <odxf>
      <fill>
        <patternFill patternType="solid">
          <bgColor rgb="FFFFFFCC"/>
        </patternFill>
      </fill>
    </odxf>
    <ndxf>
      <fill>
        <patternFill patternType="none">
          <bgColor indexed="65"/>
        </patternFill>
      </fill>
    </ndxf>
  </rcc>
  <rcc rId="3530" sId="1" odxf="1" dxf="1" numFmtId="4">
    <nc r="J128">
      <v>621100</v>
    </nc>
    <odxf>
      <font>
        <b/>
        <sz val="12"/>
        <name val="Times New Roman"/>
        <scheme val="none"/>
      </font>
    </odxf>
    <ndxf>
      <font>
        <b val="0"/>
        <sz val="12"/>
        <name val="Times New Roman"/>
        <scheme val="none"/>
      </font>
    </ndxf>
  </rcc>
  <rcc rId="3531" sId="1" odxf="1" dxf="1" numFmtId="4">
    <nc r="K128">
      <v>621100</v>
    </nc>
    <odxf>
      <font>
        <b/>
        <sz val="12"/>
        <name val="Times New Roman"/>
        <scheme val="none"/>
      </font>
    </odxf>
    <ndxf>
      <font>
        <b val="0"/>
        <sz val="12"/>
        <name val="Times New Roman"/>
        <scheme val="none"/>
      </font>
    </ndxf>
  </rcc>
  <rcc rId="3532" sId="1" numFmtId="4">
    <nc r="J119">
      <v>72900</v>
    </nc>
  </rcc>
  <rcc rId="3533" sId="1" numFmtId="4">
    <nc r="K119">
      <v>72900</v>
    </nc>
  </rcc>
  <rcc rId="3534" sId="1" numFmtId="4">
    <nc r="J110">
      <v>216500</v>
    </nc>
  </rcc>
  <rcc rId="3535" sId="1" numFmtId="4">
    <nc r="K110">
      <v>216500</v>
    </nc>
  </rcc>
  <rcc rId="3536" sId="1" numFmtId="4">
    <nc r="J102">
      <v>93300</v>
    </nc>
  </rcc>
  <rcc rId="3537" sId="1" numFmtId="4">
    <nc r="K102">
      <v>93300</v>
    </nc>
  </rcc>
  <rcc rId="3538" sId="1" odxf="1" dxf="1" numFmtId="4">
    <nc r="J97">
      <v>399700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39" sId="1" odxf="1" dxf="1" numFmtId="4">
    <nc r="K97">
      <v>399700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40" sId="1">
    <oc r="J88">
      <f>SUM(J89:J95)</f>
    </oc>
    <nc r="J88">
      <f>SUM(J89:J97)</f>
    </nc>
  </rcc>
  <rcc rId="3541" sId="1">
    <oc r="K88">
      <f>SUM(K89:K95)</f>
    </oc>
    <nc r="K88">
      <f>SUM(K89:K97)</f>
    </nc>
  </rcc>
  <rcc rId="3542" sId="1">
    <oc r="J98">
      <f>SUM(J99:J100)</f>
    </oc>
    <nc r="J98">
      <f>SUM(J99:J102)</f>
    </nc>
  </rcc>
  <rcc rId="3543" sId="1" odxf="1" dxf="1">
    <oc r="K98">
      <f>SUM(K99:K100)</f>
    </oc>
    <nc r="K98">
      <f>SUM(K99:K102)</f>
    </nc>
    <odxf>
      <border outline="0">
        <right style="medium">
          <color indexed="64"/>
        </right>
      </border>
    </odxf>
    <ndxf>
      <border outline="0">
        <right style="thin">
          <color indexed="64"/>
        </right>
      </border>
    </ndxf>
  </rcc>
  <rcc rId="3544" sId="1">
    <oc r="J103">
      <f>SUM(J104:J108)</f>
    </oc>
    <nc r="J103">
      <f>SUM(J104:J110)</f>
    </nc>
  </rcc>
  <rcc rId="3545" sId="1">
    <oc r="K103">
      <f>SUM(K104:K108)</f>
    </oc>
    <nc r="K103">
      <f>SUM(K104:K110)</f>
    </nc>
  </rcc>
  <rcc rId="3546" sId="1">
    <oc r="J111">
      <f>SUM(J112:J117)</f>
    </oc>
    <nc r="J111">
      <f>SUM(J112:J119)</f>
    </nc>
  </rcc>
  <rcc rId="3547" sId="1">
    <oc r="K111">
      <f>SUM(K112:K117)</f>
    </oc>
    <nc r="K111">
      <f>SUM(K112:K119)</f>
    </nc>
  </rcc>
  <rcc rId="3548" sId="1">
    <oc r="J120">
      <f>SUM(J121:J132)</f>
    </oc>
    <nc r="J120">
      <f>SUM(J121:J132)</f>
    </nc>
  </rcc>
  <rcc rId="3549" sId="1">
    <oc r="J133">
      <f>SUM(J134:J138)</f>
    </oc>
    <nc r="J133">
      <f>SUM(J134:J140)</f>
    </nc>
  </rcc>
  <rcc rId="3550" sId="1" odxf="1" dxf="1">
    <oc r="K133">
      <f>SUM(K134:K138)</f>
    </oc>
    <nc r="K133">
      <f>SUM(K134:K140)</f>
    </nc>
    <odxf>
      <border outline="0">
        <right style="medium">
          <color indexed="64"/>
        </right>
      </border>
    </odxf>
    <ndxf>
      <border outline="0">
        <right style="thin">
          <color indexed="64"/>
        </right>
      </border>
    </ndxf>
  </rcc>
  <rcc rId="3551" sId="1">
    <oc r="J74">
      <f>SUM(J75:J80)</f>
    </oc>
    <nc r="J74">
      <f>SUM(J75:J80)</f>
    </nc>
  </rcc>
  <rcc rId="3552" sId="1">
    <oc r="J156">
      <f>SUM(J157:J192)</f>
    </oc>
    <nc r="J156">
      <f>SUM(J157:J192)</f>
    </nc>
  </rcc>
  <rcc rId="3553" sId="1" numFmtId="4">
    <nc r="J55">
      <v>226700</v>
    </nc>
  </rcc>
  <rcc rId="3554" sId="1" numFmtId="4">
    <nc r="K55">
      <v>226700</v>
    </nc>
  </rcc>
  <rcc rId="3555" sId="1">
    <oc r="J50">
      <f>SUM(J51:J53)</f>
    </oc>
    <nc r="J50">
      <f>SUM(J51:J55)</f>
    </nc>
  </rcc>
  <rcc rId="3556" sId="1" odxf="1" dxf="1">
    <oc r="K50">
      <f>SUM(K51:K53)</f>
    </oc>
    <nc r="K50">
      <f>SUM(K51:K55)</f>
    </nc>
    <odxf>
      <border outline="0">
        <right style="medium">
          <color indexed="64"/>
        </right>
      </border>
    </odxf>
    <ndxf>
      <border outline="0">
        <right style="thin">
          <color indexed="64"/>
        </right>
      </border>
    </ndxf>
  </rcc>
  <rcc rId="3557" sId="1">
    <oc r="H50">
      <f>SUM(H51:H53)</f>
    </oc>
    <nc r="H50">
      <f>SUM(H51:H55)</f>
    </nc>
  </rcc>
  <rfmt sheetId="1" sqref="I201" start="0" length="0">
    <dxf>
      <font>
        <b/>
        <i val="0"/>
        <sz val="12"/>
        <name val="Times New Roman"/>
        <scheme val="none"/>
      </font>
      <fill>
        <patternFill patternType="solid">
          <bgColor rgb="FFCCFFCC"/>
        </patternFill>
      </fill>
    </dxf>
  </rfmt>
  <rcc rId="3558" sId="1" numFmtId="4">
    <nc r="I202">
      <v>152999326</v>
    </nc>
  </rcc>
  <rcc rId="3559" sId="1" numFmtId="4">
    <oc r="I201">
      <f>I202-I203</f>
    </oc>
    <nc r="I201">
      <v>152999326</v>
    </nc>
  </rcc>
  <rcc rId="3560" sId="1">
    <nc r="I203">
      <f>F203-I201</f>
    </nc>
  </rcc>
  <rcc rId="3561" sId="1">
    <oc r="F203">
      <f>503812767.93-350758362.87</f>
    </oc>
    <nc r="F203">
      <f>503812767.93-350758362.87</f>
    </nc>
  </rcc>
  <rcc rId="3562" sId="1">
    <nc r="A49" t="inlineStr">
      <is>
        <t>Предоставление субсидии на обустройство вертолетных площадок и транспортной инфраструктуры, при организации авиаперевозок на территории Туруханского района</t>
      </is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:A215" start="0" length="0">
    <dxf>
      <border>
        <left style="thin">
          <color indexed="64"/>
        </left>
      </border>
    </dxf>
  </rfmt>
  <rfmt sheetId="1" sqref="A4:K4" start="0" length="0">
    <dxf>
      <border>
        <top style="thin">
          <color indexed="64"/>
        </top>
      </border>
    </dxf>
  </rfmt>
  <rfmt sheetId="1" sqref="K4:K215" start="0" length="0">
    <dxf>
      <border>
        <right style="thin">
          <color indexed="64"/>
        </right>
      </border>
    </dxf>
  </rfmt>
  <rfmt sheetId="1" sqref="A215:K215" start="0" length="0">
    <dxf>
      <border>
        <bottom style="thin">
          <color indexed="64"/>
        </bottom>
      </border>
    </dxf>
  </rfmt>
  <rfmt sheetId="1" sqref="A4:A215" start="0" length="0">
    <dxf>
      <border>
        <left style="medium">
          <color indexed="64"/>
        </left>
      </border>
    </dxf>
  </rfmt>
  <rfmt sheetId="1" sqref="A4:K4" start="0" length="0">
    <dxf>
      <border>
        <top style="medium">
          <color indexed="64"/>
        </top>
      </border>
    </dxf>
  </rfmt>
  <rfmt sheetId="1" sqref="K4:K215" start="0" length="0">
    <dxf>
      <border>
        <right style="medium">
          <color indexed="64"/>
        </right>
      </border>
    </dxf>
  </rfmt>
  <rfmt sheetId="1" sqref="A215:K215" start="0" length="0">
    <dxf>
      <border>
        <bottom style="medium">
          <color indexed="64"/>
        </bottom>
      </border>
    </dxf>
  </rfmt>
  <rcc rId="3576" sId="1" numFmtId="4">
    <nc r="I154">
      <v>0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77" sId="1">
    <nc r="A72" t="inlineStr">
      <is>
        <t xml:space="preserve">Капитальный ремонт МКОУ «Средняя школа города Игарка» имени В.П. Астафьева </t>
      </is>
    </nc>
  </rcc>
  <rcc rId="3578" sId="1" numFmtId="4">
    <nc r="I72">
      <v>5000000</v>
    </nc>
  </rcc>
  <rcc rId="3579" sId="1" numFmtId="4">
    <oc r="I189">
      <v>273520000</v>
    </oc>
    <nc r="I189">
      <f>273520000+5000000</f>
    </nc>
  </rcc>
  <rcc rId="3580" sId="1">
    <oc r="H56">
      <f>SUM(H57:H65)</f>
    </oc>
    <nc r="H56">
      <f>SUM(H57:H73)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01" start="0" length="0">
    <dxf>
      <font>
        <b val="0"/>
        <i/>
        <sz val="12"/>
        <name val="Times New Roman"/>
        <scheme val="none"/>
      </font>
      <fill>
        <patternFill patternType="none">
          <bgColor indexed="65"/>
        </patternFill>
      </fill>
    </dxf>
  </rfmt>
  <rcc rId="3563" sId="1">
    <oc r="I201">
      <v>152999326</v>
    </oc>
    <nc r="I201">
      <f>I202-I203</f>
    </nc>
  </rcc>
  <rcc rId="3564" sId="1">
    <oc r="I202">
      <v>152999326</v>
    </oc>
    <nc r="I202">
      <f>153054405.06</f>
    </nc>
  </rcc>
  <rcc rId="3565" sId="1" numFmtId="4">
    <oc r="I203">
      <f>F203-I201</f>
    </oc>
    <nc r="I203">
      <v>55079.060000002384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L48" start="0" length="0">
    <dxf>
      <font>
        <b/>
        <sz val="12"/>
        <color theme="1"/>
        <name val="Times New Roman"/>
        <family val="1"/>
        <charset val="204"/>
      </font>
      <numFmt numFmtId="30" formatCode="@"/>
      <alignment horizontal="center" vertical="center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566" sId="1">
    <nc r="L48" t="inlineStr">
      <is>
        <t>0920081550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L47" start="0" length="0">
    <dxf>
      <font>
        <b/>
        <sz val="12"/>
        <color theme="1"/>
        <name val="Times New Roman"/>
        <family val="1"/>
        <charset val="204"/>
      </font>
      <numFmt numFmtId="30" formatCode="@"/>
      <alignment horizontal="center" vertical="center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567" sId="1">
    <nc r="L47" t="inlineStr">
      <is>
        <t>0710074180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A4DBC7C-CED3-4C20-9CC2-0062DD0D17B5}" name="Юлия А. Убийко" id="-172021052" dateTime="2024-02-20T10:32:00"/>
  <userInfo guid="{6203C8C3-09A9-4905-B9C5-2803E4BD1729}" name="Татьяна М. Куприянова" id="-1077109941" dateTime="2024-02-28T11:32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6"/>
  <sheetViews>
    <sheetView tabSelected="1" view="pageBreakPreview" zoomScaleNormal="100" zoomScaleSheetLayoutView="100" workbookViewId="0">
      <pane xSplit="4" ySplit="4" topLeftCell="E137" activePane="bottomRight" state="frozen"/>
      <selection pane="topRight" activeCell="E1" sqref="E1"/>
      <selection pane="bottomLeft" activeCell="A5" sqref="A5"/>
      <selection pane="bottomRight" activeCell="F141" sqref="F141:I141"/>
    </sheetView>
  </sheetViews>
  <sheetFormatPr defaultColWidth="9.140625" defaultRowHeight="15.75"/>
  <cols>
    <col min="1" max="1" width="85.140625" style="19" customWidth="1"/>
    <col min="2" max="2" width="19.5703125" style="22" hidden="1" customWidth="1"/>
    <col min="3" max="3" width="18.85546875" style="22" hidden="1" customWidth="1"/>
    <col min="4" max="4" width="20.140625" style="22" hidden="1" customWidth="1"/>
    <col min="5" max="5" width="19.42578125" style="8" customWidth="1"/>
    <col min="6" max="6" width="19.85546875" style="8" customWidth="1"/>
    <col min="7" max="7" width="17.5703125" style="9" customWidth="1"/>
    <col min="8" max="8" width="20.28515625" style="9" customWidth="1"/>
    <col min="9" max="9" width="20.85546875" style="9" customWidth="1"/>
    <col min="10" max="10" width="19" style="9" customWidth="1"/>
    <col min="11" max="11" width="20" style="9" customWidth="1"/>
    <col min="12" max="12" width="20.7109375" style="38" customWidth="1"/>
    <col min="13" max="13" width="18" style="9" customWidth="1"/>
    <col min="14" max="14" width="19.42578125" style="9" customWidth="1"/>
    <col min="15" max="15" width="21.7109375" style="10" customWidth="1"/>
    <col min="16" max="16384" width="9.140625" style="10"/>
  </cols>
  <sheetData>
    <row r="1" spans="1:14">
      <c r="A1" s="18" t="s">
        <v>52</v>
      </c>
      <c r="B1" s="29"/>
      <c r="C1" s="29"/>
      <c r="D1" s="29"/>
    </row>
    <row r="2" spans="1:14" ht="16.5" thickBot="1">
      <c r="E2" s="6"/>
    </row>
    <row r="3" spans="1:14" ht="16.5" thickBot="1">
      <c r="A3" s="189"/>
      <c r="B3" s="190"/>
      <c r="C3" s="191"/>
      <c r="D3" s="191"/>
      <c r="E3" s="192"/>
      <c r="F3" s="193"/>
      <c r="G3" s="194"/>
      <c r="H3" s="195"/>
      <c r="I3" s="195"/>
      <c r="J3" s="195"/>
      <c r="K3" s="196" t="s">
        <v>15</v>
      </c>
    </row>
    <row r="4" spans="1:14" ht="63">
      <c r="A4" s="83" t="s">
        <v>54</v>
      </c>
      <c r="B4" s="84" t="s">
        <v>42</v>
      </c>
      <c r="C4" s="85" t="s">
        <v>7</v>
      </c>
      <c r="D4" s="86" t="s">
        <v>21</v>
      </c>
      <c r="E4" s="223" t="s">
        <v>51</v>
      </c>
      <c r="F4" s="85" t="s">
        <v>7</v>
      </c>
      <c r="G4" s="162" t="s">
        <v>21</v>
      </c>
      <c r="H4" s="85" t="s">
        <v>25</v>
      </c>
      <c r="I4" s="85" t="s">
        <v>26</v>
      </c>
      <c r="J4" s="224" t="s">
        <v>49</v>
      </c>
      <c r="K4" s="225" t="s">
        <v>53</v>
      </c>
      <c r="L4" s="172" t="s">
        <v>43</v>
      </c>
    </row>
    <row r="5" spans="1:14" s="12" customFormat="1">
      <c r="A5" s="153" t="s">
        <v>31</v>
      </c>
      <c r="B5" s="154">
        <f>C5+D5</f>
        <v>6009146124</v>
      </c>
      <c r="C5" s="155">
        <f>4113157324</f>
        <v>4113157324</v>
      </c>
      <c r="D5" s="155">
        <f>1932066100-36077300</f>
        <v>1895988800</v>
      </c>
      <c r="E5" s="155">
        <f>F5+G5</f>
        <v>6009146124</v>
      </c>
      <c r="F5" s="155">
        <f>4113157324</f>
        <v>4113157324</v>
      </c>
      <c r="G5" s="155">
        <f>1932066100-36077300</f>
        <v>1895988800</v>
      </c>
      <c r="H5" s="156">
        <v>0</v>
      </c>
      <c r="I5" s="157">
        <v>0</v>
      </c>
      <c r="J5" s="156">
        <v>5208410756</v>
      </c>
      <c r="K5" s="197">
        <v>5231970910</v>
      </c>
      <c r="L5" s="173" t="s">
        <v>44</v>
      </c>
      <c r="M5" s="17"/>
      <c r="N5" s="76"/>
    </row>
    <row r="6" spans="1:14" s="12" customFormat="1">
      <c r="A6" s="158" t="s">
        <v>16</v>
      </c>
      <c r="B6" s="292" t="s">
        <v>41</v>
      </c>
      <c r="C6" s="293"/>
      <c r="D6" s="293"/>
      <c r="E6" s="159"/>
      <c r="F6" s="159"/>
      <c r="G6" s="159"/>
      <c r="H6" s="159"/>
      <c r="I6" s="159"/>
      <c r="J6" s="159"/>
      <c r="K6" s="198"/>
      <c r="L6" s="174" t="s">
        <v>44</v>
      </c>
      <c r="M6" s="17"/>
      <c r="N6" s="17"/>
    </row>
    <row r="7" spans="1:14">
      <c r="A7" s="87" t="s">
        <v>0</v>
      </c>
      <c r="B7" s="30">
        <f>C7+D7</f>
        <v>0</v>
      </c>
      <c r="C7" s="50"/>
      <c r="D7" s="46"/>
      <c r="E7" s="46">
        <f>F7+G7+H7+I7</f>
        <v>67692834.030000001</v>
      </c>
      <c r="F7" s="127">
        <f>SUM((F8:F23))</f>
        <v>22287022.350000001</v>
      </c>
      <c r="G7" s="127">
        <f>SUM((G8:G23))</f>
        <v>38036345.68</v>
      </c>
      <c r="H7" s="127">
        <f>SUM((H8:H26))</f>
        <v>3443466</v>
      </c>
      <c r="I7" s="127">
        <f>SUM((I8:I26))</f>
        <v>3926000</v>
      </c>
      <c r="J7" s="127">
        <f t="shared" ref="J7" si="0">SUM((J8:J23))</f>
        <v>32884850</v>
      </c>
      <c r="K7" s="199">
        <f>SUM((K8:K23))</f>
        <v>46148600</v>
      </c>
      <c r="L7" s="175" t="s">
        <v>44</v>
      </c>
    </row>
    <row r="8" spans="1:14" s="233" customFormat="1" ht="78.75">
      <c r="A8" s="278" t="s">
        <v>101</v>
      </c>
      <c r="B8" s="231"/>
      <c r="C8" s="231"/>
      <c r="D8" s="277"/>
      <c r="E8" s="75">
        <f t="shared" ref="E8:E18" si="1">F8+G8</f>
        <v>2504050</v>
      </c>
      <c r="F8" s="131"/>
      <c r="G8" s="129">
        <v>2504050</v>
      </c>
      <c r="H8" s="131"/>
      <c r="I8" s="131"/>
      <c r="J8" s="129">
        <v>2504050</v>
      </c>
      <c r="K8" s="211"/>
      <c r="L8" s="177" t="s">
        <v>100</v>
      </c>
      <c r="M8" s="232" t="s">
        <v>165</v>
      </c>
      <c r="N8" s="232"/>
    </row>
    <row r="9" spans="1:14" s="233" customFormat="1" ht="78.75">
      <c r="A9" s="278" t="s">
        <v>80</v>
      </c>
      <c r="B9" s="231"/>
      <c r="C9" s="231"/>
      <c r="D9" s="277"/>
      <c r="E9" s="75">
        <f t="shared" si="1"/>
        <v>-923300</v>
      </c>
      <c r="F9" s="131"/>
      <c r="G9" s="129">
        <v>-923300</v>
      </c>
      <c r="H9" s="131"/>
      <c r="I9" s="131"/>
      <c r="J9" s="129">
        <v>-665000</v>
      </c>
      <c r="K9" s="211">
        <v>3508400</v>
      </c>
      <c r="L9" s="177" t="s">
        <v>79</v>
      </c>
      <c r="M9" s="232" t="s">
        <v>165</v>
      </c>
      <c r="N9" s="232"/>
    </row>
    <row r="10" spans="1:14" s="233" customFormat="1" ht="110.25">
      <c r="A10" s="278" t="s">
        <v>89</v>
      </c>
      <c r="B10" s="231"/>
      <c r="C10" s="231"/>
      <c r="D10" s="277"/>
      <c r="E10" s="75">
        <f t="shared" si="1"/>
        <v>-10408800</v>
      </c>
      <c r="F10" s="131"/>
      <c r="G10" s="129">
        <v>-10408800</v>
      </c>
      <c r="H10" s="131"/>
      <c r="I10" s="131"/>
      <c r="J10" s="129">
        <v>-10408800</v>
      </c>
      <c r="K10" s="211">
        <v>-10408800</v>
      </c>
      <c r="L10" s="177" t="s">
        <v>88</v>
      </c>
      <c r="M10" s="232" t="s">
        <v>165</v>
      </c>
      <c r="N10" s="232"/>
    </row>
    <row r="11" spans="1:14" s="233" customFormat="1" ht="78.75">
      <c r="A11" s="278" t="s">
        <v>76</v>
      </c>
      <c r="B11" s="231"/>
      <c r="C11" s="231"/>
      <c r="D11" s="277"/>
      <c r="E11" s="75">
        <f t="shared" si="1"/>
        <v>229000</v>
      </c>
      <c r="F11" s="131"/>
      <c r="G11" s="129">
        <v>229000</v>
      </c>
      <c r="H11" s="131"/>
      <c r="I11" s="131"/>
      <c r="J11" s="129">
        <v>229000</v>
      </c>
      <c r="K11" s="211">
        <v>229000</v>
      </c>
      <c r="L11" s="177" t="s">
        <v>75</v>
      </c>
      <c r="M11" s="232" t="s">
        <v>165</v>
      </c>
      <c r="N11" s="232"/>
    </row>
    <row r="12" spans="1:14" s="233" customFormat="1" ht="94.5">
      <c r="A12" s="278" t="s">
        <v>87</v>
      </c>
      <c r="B12" s="231"/>
      <c r="C12" s="231"/>
      <c r="D12" s="277"/>
      <c r="E12" s="75">
        <f t="shared" si="1"/>
        <v>450000</v>
      </c>
      <c r="F12" s="131"/>
      <c r="G12" s="129">
        <v>450000</v>
      </c>
      <c r="H12" s="131"/>
      <c r="I12" s="131"/>
      <c r="J12" s="129"/>
      <c r="K12" s="211"/>
      <c r="L12" s="177" t="s">
        <v>86</v>
      </c>
      <c r="M12" s="232" t="s">
        <v>165</v>
      </c>
      <c r="N12" s="232"/>
    </row>
    <row r="13" spans="1:14" s="233" customFormat="1" ht="63">
      <c r="A13" s="278" t="s">
        <v>96</v>
      </c>
      <c r="B13" s="231"/>
      <c r="C13" s="231"/>
      <c r="D13" s="277"/>
      <c r="E13" s="75">
        <f t="shared" si="1"/>
        <v>923300</v>
      </c>
      <c r="F13" s="131"/>
      <c r="G13" s="129">
        <v>923300</v>
      </c>
      <c r="H13" s="131"/>
      <c r="I13" s="131"/>
      <c r="J13" s="129">
        <v>923300</v>
      </c>
      <c r="K13" s="211">
        <v>923300</v>
      </c>
      <c r="L13" s="177" t="s">
        <v>92</v>
      </c>
      <c r="M13" s="232" t="s">
        <v>165</v>
      </c>
      <c r="N13" s="232"/>
    </row>
    <row r="14" spans="1:14" s="233" customFormat="1" ht="78.75">
      <c r="A14" s="278" t="s">
        <v>93</v>
      </c>
      <c r="B14" s="231"/>
      <c r="C14" s="231"/>
      <c r="D14" s="277"/>
      <c r="E14" s="75">
        <f t="shared" si="1"/>
        <v>10408800</v>
      </c>
      <c r="F14" s="131"/>
      <c r="G14" s="129">
        <v>10408800</v>
      </c>
      <c r="H14" s="131"/>
      <c r="I14" s="131"/>
      <c r="J14" s="129">
        <v>10408800</v>
      </c>
      <c r="K14" s="211">
        <v>10408800</v>
      </c>
      <c r="L14" s="177" t="s">
        <v>82</v>
      </c>
      <c r="M14" s="232" t="s">
        <v>165</v>
      </c>
      <c r="N14" s="232"/>
    </row>
    <row r="15" spans="1:14" s="233" customFormat="1" ht="110.25">
      <c r="A15" s="278" t="s">
        <v>71</v>
      </c>
      <c r="B15" s="231"/>
      <c r="C15" s="231"/>
      <c r="D15" s="277"/>
      <c r="E15" s="75">
        <f t="shared" si="1"/>
        <v>2158400</v>
      </c>
      <c r="F15" s="131"/>
      <c r="G15" s="129">
        <v>2158400</v>
      </c>
      <c r="H15" s="131"/>
      <c r="I15" s="131"/>
      <c r="J15" s="129">
        <v>1934400</v>
      </c>
      <c r="K15" s="211">
        <v>13528800</v>
      </c>
      <c r="L15" s="177" t="s">
        <v>70</v>
      </c>
      <c r="M15" s="232" t="s">
        <v>165</v>
      </c>
      <c r="N15" s="232"/>
    </row>
    <row r="16" spans="1:14" s="233" customFormat="1" ht="78.75">
      <c r="A16" s="278" t="s">
        <v>105</v>
      </c>
      <c r="B16" s="231"/>
      <c r="C16" s="231"/>
      <c r="D16" s="277"/>
      <c r="E16" s="75">
        <f t="shared" si="1"/>
        <v>27959100</v>
      </c>
      <c r="F16" s="131"/>
      <c r="G16" s="129">
        <v>27959100</v>
      </c>
      <c r="H16" s="131"/>
      <c r="I16" s="131"/>
      <c r="J16" s="129">
        <v>27959100</v>
      </c>
      <c r="K16" s="211">
        <v>27959100</v>
      </c>
      <c r="L16" s="177" t="s">
        <v>104</v>
      </c>
      <c r="M16" s="232" t="s">
        <v>165</v>
      </c>
      <c r="N16" s="232"/>
    </row>
    <row r="17" spans="1:14" s="233" customFormat="1">
      <c r="A17" s="278" t="s">
        <v>109</v>
      </c>
      <c r="B17" s="231"/>
      <c r="C17" s="231"/>
      <c r="D17" s="277"/>
      <c r="E17" s="75">
        <f t="shared" si="1"/>
        <v>4735795.68</v>
      </c>
      <c r="F17" s="131"/>
      <c r="G17" s="129">
        <v>4735795.68</v>
      </c>
      <c r="H17" s="131"/>
      <c r="I17" s="131"/>
      <c r="J17" s="131"/>
      <c r="K17" s="205"/>
      <c r="L17" s="177" t="s">
        <v>170</v>
      </c>
      <c r="M17" s="232" t="s">
        <v>165</v>
      </c>
      <c r="N17" s="232"/>
    </row>
    <row r="18" spans="1:14" s="233" customFormat="1" ht="47.25">
      <c r="A18" s="278" t="s">
        <v>102</v>
      </c>
      <c r="B18" s="231"/>
      <c r="C18" s="231"/>
      <c r="D18" s="277"/>
      <c r="E18" s="75">
        <f t="shared" si="1"/>
        <v>5460700</v>
      </c>
      <c r="F18" s="129">
        <v>5460700</v>
      </c>
      <c r="G18" s="129"/>
      <c r="H18" s="131"/>
      <c r="I18" s="131"/>
      <c r="J18" s="131"/>
      <c r="K18" s="205"/>
      <c r="L18" s="177" t="s">
        <v>169</v>
      </c>
      <c r="M18" s="232" t="s">
        <v>165</v>
      </c>
      <c r="N18" s="232"/>
    </row>
    <row r="19" spans="1:14" s="12" customFormat="1">
      <c r="A19" s="88" t="s">
        <v>103</v>
      </c>
      <c r="B19" s="27"/>
      <c r="C19" s="23"/>
      <c r="D19" s="42"/>
      <c r="E19" s="75">
        <f>F19+G19</f>
        <v>5000000</v>
      </c>
      <c r="F19" s="45">
        <v>5000000</v>
      </c>
      <c r="G19" s="45"/>
      <c r="H19" s="16"/>
      <c r="I19" s="16"/>
      <c r="J19" s="125"/>
      <c r="K19" s="200"/>
      <c r="L19" s="176" t="s">
        <v>168</v>
      </c>
      <c r="M19" s="232" t="s">
        <v>165</v>
      </c>
      <c r="N19" s="17"/>
    </row>
    <row r="20" spans="1:14" s="12" customFormat="1">
      <c r="A20" s="88" t="s">
        <v>106</v>
      </c>
      <c r="B20" s="27"/>
      <c r="C20" s="23"/>
      <c r="D20" s="43"/>
      <c r="E20" s="75">
        <f>F20+G20</f>
        <v>1516210</v>
      </c>
      <c r="F20" s="45">
        <v>1516210</v>
      </c>
      <c r="G20" s="16"/>
      <c r="H20" s="16"/>
      <c r="I20" s="16"/>
      <c r="J20" s="16"/>
      <c r="K20" s="201"/>
      <c r="L20" s="248" t="s">
        <v>167</v>
      </c>
      <c r="M20" s="232" t="s">
        <v>165</v>
      </c>
      <c r="N20" s="17"/>
    </row>
    <row r="21" spans="1:14" s="12" customFormat="1" ht="31.5">
      <c r="A21" s="88" t="s">
        <v>107</v>
      </c>
      <c r="B21" s="27"/>
      <c r="C21" s="23"/>
      <c r="D21" s="43"/>
      <c r="E21" s="75">
        <f>F21+G21</f>
        <v>2653720</v>
      </c>
      <c r="F21" s="45">
        <v>2653720</v>
      </c>
      <c r="G21" s="16"/>
      <c r="H21" s="16"/>
      <c r="I21" s="16"/>
      <c r="J21" s="16"/>
      <c r="K21" s="201"/>
      <c r="L21" s="248" t="s">
        <v>167</v>
      </c>
      <c r="M21" s="232" t="s">
        <v>165</v>
      </c>
      <c r="N21" s="17"/>
    </row>
    <row r="22" spans="1:14" s="12" customFormat="1" ht="31.5">
      <c r="A22" s="109" t="s">
        <v>108</v>
      </c>
      <c r="B22" s="27"/>
      <c r="C22" s="23"/>
      <c r="D22" s="43"/>
      <c r="E22" s="75">
        <f>F22+G22</f>
        <v>521192.35</v>
      </c>
      <c r="F22" s="45">
        <v>521192.35</v>
      </c>
      <c r="G22" s="16"/>
      <c r="H22" s="16"/>
      <c r="I22" s="16"/>
      <c r="J22" s="16"/>
      <c r="K22" s="201"/>
      <c r="L22" s="177" t="s">
        <v>166</v>
      </c>
      <c r="M22" s="232" t="s">
        <v>165</v>
      </c>
      <c r="N22" s="17"/>
    </row>
    <row r="23" spans="1:14" s="12" customFormat="1" ht="31.5">
      <c r="A23" s="88" t="s">
        <v>207</v>
      </c>
      <c r="B23" s="27"/>
      <c r="C23" s="23"/>
      <c r="D23" s="43"/>
      <c r="E23" s="75">
        <f>F23+G23</f>
        <v>7135200</v>
      </c>
      <c r="F23" s="45">
        <v>7135200</v>
      </c>
      <c r="G23" s="129"/>
      <c r="H23" s="16"/>
      <c r="I23" s="16"/>
      <c r="J23" s="16"/>
      <c r="K23" s="201"/>
      <c r="L23" s="177"/>
      <c r="M23" s="17"/>
      <c r="N23" s="17"/>
    </row>
    <row r="24" spans="1:14" s="12" customFormat="1" ht="47.25">
      <c r="A24" s="88" t="s">
        <v>215</v>
      </c>
      <c r="B24" s="27"/>
      <c r="C24" s="23"/>
      <c r="D24" s="43"/>
      <c r="E24" s="75">
        <f>F24+G24+H24+I24</f>
        <v>3926000</v>
      </c>
      <c r="F24" s="45"/>
      <c r="G24" s="129"/>
      <c r="H24" s="16"/>
      <c r="I24" s="16">
        <v>3926000</v>
      </c>
      <c r="J24" s="16"/>
      <c r="K24" s="201"/>
      <c r="L24" s="177"/>
      <c r="M24" s="17"/>
      <c r="N24" s="17"/>
    </row>
    <row r="25" spans="1:14" s="12" customFormat="1" ht="94.5">
      <c r="A25" s="88" t="s">
        <v>216</v>
      </c>
      <c r="B25" s="27"/>
      <c r="C25" s="23"/>
      <c r="D25" s="43"/>
      <c r="E25" s="75">
        <f t="shared" ref="E25:E26" si="2">F25+G25+H25+I25</f>
        <v>3443466</v>
      </c>
      <c r="F25" s="45"/>
      <c r="G25" s="129"/>
      <c r="H25" s="16">
        <v>3443466</v>
      </c>
      <c r="I25" s="16"/>
      <c r="J25" s="16"/>
      <c r="K25" s="201"/>
      <c r="L25" s="177"/>
      <c r="M25" s="17"/>
      <c r="N25" s="17"/>
    </row>
    <row r="26" spans="1:14" s="12" customFormat="1">
      <c r="A26" s="88"/>
      <c r="B26" s="27"/>
      <c r="C26" s="23"/>
      <c r="D26" s="43"/>
      <c r="E26" s="75">
        <f t="shared" si="2"/>
        <v>0</v>
      </c>
      <c r="F26" s="45"/>
      <c r="G26" s="129"/>
      <c r="H26" s="16"/>
      <c r="I26" s="16"/>
      <c r="J26" s="16"/>
      <c r="K26" s="201"/>
      <c r="L26" s="177"/>
      <c r="M26" s="17"/>
      <c r="N26" s="17"/>
    </row>
    <row r="27" spans="1:14">
      <c r="A27" s="91" t="s">
        <v>36</v>
      </c>
      <c r="B27" s="30">
        <f>C27+D27</f>
        <v>0</v>
      </c>
      <c r="C27" s="30"/>
      <c r="D27" s="30"/>
      <c r="E27" s="46">
        <f>F27+G27+H27+I27+J27+K27</f>
        <v>350000000</v>
      </c>
      <c r="F27" s="127">
        <f>SUM(F28:F28)</f>
        <v>0</v>
      </c>
      <c r="G27" s="127">
        <f t="shared" ref="G27:K27" si="3">SUM(G28:G28)</f>
        <v>0</v>
      </c>
      <c r="H27" s="127">
        <f t="shared" si="3"/>
        <v>0</v>
      </c>
      <c r="I27" s="127">
        <f t="shared" si="3"/>
        <v>350000000</v>
      </c>
      <c r="J27" s="127">
        <f t="shared" si="3"/>
        <v>0</v>
      </c>
      <c r="K27" s="199">
        <f t="shared" si="3"/>
        <v>0</v>
      </c>
      <c r="L27" s="175"/>
      <c r="M27" s="239"/>
    </row>
    <row r="28" spans="1:14" s="233" customFormat="1">
      <c r="A28" s="89" t="s">
        <v>214</v>
      </c>
      <c r="B28" s="231"/>
      <c r="C28" s="231"/>
      <c r="D28" s="231"/>
      <c r="E28" s="75">
        <f>F28+G28+H28+I28</f>
        <v>350000000</v>
      </c>
      <c r="F28" s="129"/>
      <c r="G28" s="131"/>
      <c r="H28" s="131"/>
      <c r="I28" s="129">
        <v>350000000</v>
      </c>
      <c r="J28" s="131"/>
      <c r="K28" s="205"/>
      <c r="L28" s="177"/>
      <c r="M28" s="17"/>
      <c r="N28" s="232"/>
    </row>
    <row r="29" spans="1:14">
      <c r="A29" s="91" t="s">
        <v>37</v>
      </c>
      <c r="B29" s="30">
        <f>C29+D29</f>
        <v>0</v>
      </c>
      <c r="C29" s="30"/>
      <c r="D29" s="30"/>
      <c r="E29" s="46">
        <f>F29+G29+H29+I29</f>
        <v>183327011</v>
      </c>
      <c r="F29" s="127">
        <f>SUM(F30:F49)</f>
        <v>136104711</v>
      </c>
      <c r="G29" s="127">
        <f>SUM(G30:G37)</f>
        <v>710700</v>
      </c>
      <c r="H29" s="127">
        <f>SUM(H30:H49)</f>
        <v>318900</v>
      </c>
      <c r="I29" s="127">
        <f>SUM(I30:I49)</f>
        <v>46192700</v>
      </c>
      <c r="J29" s="127">
        <f t="shared" ref="J29:K29" si="4">SUM(J30:J37)</f>
        <v>39200</v>
      </c>
      <c r="K29" s="199">
        <f t="shared" si="4"/>
        <v>374200</v>
      </c>
      <c r="L29" s="175"/>
      <c r="M29" s="239"/>
    </row>
    <row r="30" spans="1:14" ht="94.5">
      <c r="A30" s="100" t="s">
        <v>119</v>
      </c>
      <c r="B30" s="27"/>
      <c r="C30" s="15"/>
      <c r="D30" s="7"/>
      <c r="E30" s="75">
        <f>F30+G30</f>
        <v>112500</v>
      </c>
      <c r="F30" s="234"/>
      <c r="G30" s="16">
        <v>112500</v>
      </c>
      <c r="H30" s="126"/>
      <c r="I30" s="16"/>
      <c r="J30" s="16"/>
      <c r="K30" s="201"/>
      <c r="L30" s="240" t="s">
        <v>120</v>
      </c>
      <c r="M30" s="17" t="s">
        <v>165</v>
      </c>
    </row>
    <row r="31" spans="1:14" ht="110.25">
      <c r="A31" s="109" t="s">
        <v>122</v>
      </c>
      <c r="B31" s="27"/>
      <c r="C31" s="27"/>
      <c r="D31" s="27"/>
      <c r="E31" s="75">
        <f t="shared" ref="E31:E46" si="5">F31+G31</f>
        <v>112500</v>
      </c>
      <c r="F31" s="132"/>
      <c r="G31" s="16">
        <v>112500</v>
      </c>
      <c r="H31" s="126"/>
      <c r="I31" s="16"/>
      <c r="J31" s="16"/>
      <c r="K31" s="201"/>
      <c r="L31" s="175" t="s">
        <v>121</v>
      </c>
      <c r="M31" s="17" t="s">
        <v>165</v>
      </c>
    </row>
    <row r="32" spans="1:14" ht="78.75">
      <c r="A32" s="241" t="s">
        <v>94</v>
      </c>
      <c r="B32" s="27"/>
      <c r="C32" s="27"/>
      <c r="D32" s="27"/>
      <c r="E32" s="75">
        <f t="shared" si="5"/>
        <v>22500</v>
      </c>
      <c r="F32" s="235"/>
      <c r="G32" s="16">
        <v>22500</v>
      </c>
      <c r="H32" s="126"/>
      <c r="I32" s="16"/>
      <c r="J32" s="16"/>
      <c r="K32" s="201"/>
      <c r="L32" s="250" t="s">
        <v>95</v>
      </c>
      <c r="M32" s="17" t="s">
        <v>165</v>
      </c>
    </row>
    <row r="33" spans="1:14" ht="141.75">
      <c r="A33" s="109" t="s">
        <v>98</v>
      </c>
      <c r="B33" s="27"/>
      <c r="C33" s="27"/>
      <c r="D33" s="27"/>
      <c r="E33" s="75">
        <f t="shared" si="5"/>
        <v>8100</v>
      </c>
      <c r="F33" s="132"/>
      <c r="G33" s="16">
        <v>8100</v>
      </c>
      <c r="H33" s="126"/>
      <c r="I33" s="16"/>
      <c r="J33" s="16"/>
      <c r="K33" s="201"/>
      <c r="L33" s="250" t="s">
        <v>97</v>
      </c>
      <c r="M33" s="17" t="s">
        <v>165</v>
      </c>
    </row>
    <row r="34" spans="1:14" ht="78.75">
      <c r="A34" s="100" t="s">
        <v>78</v>
      </c>
      <c r="B34" s="43"/>
      <c r="C34" s="43"/>
      <c r="D34" s="43"/>
      <c r="E34" s="75">
        <f t="shared" si="5"/>
        <v>112500</v>
      </c>
      <c r="F34" s="244"/>
      <c r="G34" s="16">
        <v>112500</v>
      </c>
      <c r="H34" s="126"/>
      <c r="I34" s="16"/>
      <c r="J34" s="16"/>
      <c r="K34" s="201"/>
      <c r="L34" s="250" t="s">
        <v>77</v>
      </c>
      <c r="M34" s="17" t="s">
        <v>165</v>
      </c>
    </row>
    <row r="35" spans="1:14" ht="110.25">
      <c r="A35" s="95" t="s">
        <v>90</v>
      </c>
      <c r="B35" s="43"/>
      <c r="C35" s="43"/>
      <c r="D35" s="43"/>
      <c r="E35" s="75">
        <f t="shared" si="5"/>
        <v>225000</v>
      </c>
      <c r="F35" s="244"/>
      <c r="G35" s="16">
        <v>225000</v>
      </c>
      <c r="H35" s="126"/>
      <c r="I35" s="16"/>
      <c r="J35" s="16"/>
      <c r="K35" s="201"/>
      <c r="L35" s="250" t="s">
        <v>91</v>
      </c>
      <c r="M35" s="17" t="s">
        <v>165</v>
      </c>
    </row>
    <row r="36" spans="1:14" s="25" customFormat="1" ht="94.5">
      <c r="A36" s="93" t="s">
        <v>123</v>
      </c>
      <c r="B36" s="43"/>
      <c r="C36" s="43"/>
      <c r="D36" s="43"/>
      <c r="E36" s="75">
        <f t="shared" si="5"/>
        <v>37300</v>
      </c>
      <c r="F36" s="245"/>
      <c r="G36" s="16">
        <v>37300</v>
      </c>
      <c r="H36" s="16"/>
      <c r="I36" s="16"/>
      <c r="J36" s="128">
        <v>39200</v>
      </c>
      <c r="K36" s="203">
        <v>374200</v>
      </c>
      <c r="L36" s="251" t="s">
        <v>124</v>
      </c>
      <c r="M36" s="17" t="s">
        <v>165</v>
      </c>
      <c r="N36" s="49"/>
    </row>
    <row r="37" spans="1:14" s="25" customFormat="1" ht="78.75">
      <c r="A37" s="94" t="s">
        <v>84</v>
      </c>
      <c r="B37" s="43"/>
      <c r="C37" s="43"/>
      <c r="D37" s="43"/>
      <c r="E37" s="75">
        <f t="shared" si="5"/>
        <v>80300</v>
      </c>
      <c r="F37" s="245"/>
      <c r="G37" s="16">
        <v>80300</v>
      </c>
      <c r="H37" s="126"/>
      <c r="I37" s="16"/>
      <c r="J37" s="128"/>
      <c r="K37" s="203"/>
      <c r="L37" s="250" t="s">
        <v>85</v>
      </c>
      <c r="M37" s="17" t="s">
        <v>165</v>
      </c>
      <c r="N37" s="49"/>
    </row>
    <row r="38" spans="1:14" s="25" customFormat="1" ht="78.75">
      <c r="A38" s="94" t="s">
        <v>110</v>
      </c>
      <c r="B38" s="43"/>
      <c r="C38" s="43"/>
      <c r="D38" s="43"/>
      <c r="E38" s="75">
        <f t="shared" si="5"/>
        <v>8800000</v>
      </c>
      <c r="F38" s="235">
        <v>8800000</v>
      </c>
      <c r="G38" s="16"/>
      <c r="H38" s="126"/>
      <c r="I38" s="16"/>
      <c r="J38" s="128"/>
      <c r="K38" s="203"/>
      <c r="L38" s="250" t="s">
        <v>175</v>
      </c>
      <c r="M38" s="17" t="s">
        <v>165</v>
      </c>
      <c r="N38" s="49"/>
    </row>
    <row r="39" spans="1:14" s="25" customFormat="1" ht="47.25">
      <c r="A39" s="94" t="s">
        <v>111</v>
      </c>
      <c r="B39" s="43"/>
      <c r="C39" s="43"/>
      <c r="D39" s="43"/>
      <c r="E39" s="75">
        <f t="shared" si="5"/>
        <v>118655051</v>
      </c>
      <c r="F39" s="235">
        <v>118655051</v>
      </c>
      <c r="G39" s="16"/>
      <c r="H39" s="126"/>
      <c r="I39" s="16"/>
      <c r="J39" s="128"/>
      <c r="K39" s="203"/>
      <c r="L39" s="250" t="s">
        <v>176</v>
      </c>
      <c r="M39" s="17" t="s">
        <v>165</v>
      </c>
      <c r="N39" s="49"/>
    </row>
    <row r="40" spans="1:14" s="25" customFormat="1" ht="94.5">
      <c r="A40" s="94" t="s">
        <v>112</v>
      </c>
      <c r="B40" s="43"/>
      <c r="C40" s="43"/>
      <c r="D40" s="43"/>
      <c r="E40" s="75">
        <f t="shared" si="5"/>
        <v>313300</v>
      </c>
      <c r="F40" s="235">
        <v>313300</v>
      </c>
      <c r="G40" s="16"/>
      <c r="H40" s="126"/>
      <c r="I40" s="16"/>
      <c r="J40" s="128"/>
      <c r="K40" s="203"/>
      <c r="L40" s="250" t="s">
        <v>177</v>
      </c>
      <c r="M40" s="17" t="s">
        <v>165</v>
      </c>
      <c r="N40" s="49"/>
    </row>
    <row r="41" spans="1:14" s="25" customFormat="1" ht="78.75">
      <c r="A41" s="94" t="s">
        <v>113</v>
      </c>
      <c r="B41" s="43"/>
      <c r="C41" s="43"/>
      <c r="D41" s="43"/>
      <c r="E41" s="75">
        <f t="shared" si="5"/>
        <v>-2000000</v>
      </c>
      <c r="F41" s="235">
        <v>-2000000</v>
      </c>
      <c r="G41" s="16"/>
      <c r="H41" s="126"/>
      <c r="I41" s="16"/>
      <c r="J41" s="128"/>
      <c r="K41" s="203"/>
      <c r="L41" s="250" t="s">
        <v>178</v>
      </c>
      <c r="M41" s="17" t="s">
        <v>165</v>
      </c>
      <c r="N41" s="49"/>
    </row>
    <row r="42" spans="1:14" s="25" customFormat="1" ht="78.75">
      <c r="A42" s="94" t="s">
        <v>114</v>
      </c>
      <c r="B42" s="43"/>
      <c r="C42" s="43"/>
      <c r="D42" s="43"/>
      <c r="E42" s="75">
        <f t="shared" si="5"/>
        <v>2000000</v>
      </c>
      <c r="F42" s="235">
        <v>2000000</v>
      </c>
      <c r="G42" s="16"/>
      <c r="H42" s="126"/>
      <c r="I42" s="16"/>
      <c r="J42" s="128"/>
      <c r="K42" s="203"/>
      <c r="L42" s="250" t="s">
        <v>179</v>
      </c>
      <c r="M42" s="17" t="s">
        <v>165</v>
      </c>
      <c r="N42" s="49"/>
    </row>
    <row r="43" spans="1:14" s="25" customFormat="1" ht="94.5">
      <c r="A43" s="94" t="s">
        <v>115</v>
      </c>
      <c r="B43" s="43"/>
      <c r="C43" s="43"/>
      <c r="D43" s="43"/>
      <c r="E43" s="75">
        <f t="shared" si="5"/>
        <v>3500000</v>
      </c>
      <c r="F43" s="235">
        <v>3500000</v>
      </c>
      <c r="G43" s="16"/>
      <c r="H43" s="126"/>
      <c r="I43" s="16"/>
      <c r="J43" s="128"/>
      <c r="K43" s="203"/>
      <c r="L43" s="250" t="s">
        <v>181</v>
      </c>
      <c r="M43" s="17" t="s">
        <v>165</v>
      </c>
      <c r="N43" s="49"/>
    </row>
    <row r="44" spans="1:14" s="25" customFormat="1" ht="78.75">
      <c r="A44" s="94" t="s">
        <v>116</v>
      </c>
      <c r="B44" s="43"/>
      <c r="C44" s="43"/>
      <c r="D44" s="43"/>
      <c r="E44" s="75">
        <f t="shared" si="5"/>
        <v>1000000</v>
      </c>
      <c r="F44" s="235">
        <v>1000000</v>
      </c>
      <c r="G44" s="16"/>
      <c r="H44" s="126"/>
      <c r="I44" s="16"/>
      <c r="J44" s="128"/>
      <c r="K44" s="203"/>
      <c r="L44" s="250" t="s">
        <v>182</v>
      </c>
      <c r="M44" s="17" t="s">
        <v>165</v>
      </c>
      <c r="N44" s="49"/>
    </row>
    <row r="45" spans="1:14" s="25" customFormat="1" ht="94.5">
      <c r="A45" s="94" t="s">
        <v>117</v>
      </c>
      <c r="B45" s="43"/>
      <c r="C45" s="43"/>
      <c r="D45" s="43"/>
      <c r="E45" s="75">
        <f t="shared" si="5"/>
        <v>500000</v>
      </c>
      <c r="F45" s="235">
        <v>500000</v>
      </c>
      <c r="G45" s="16"/>
      <c r="H45" s="126"/>
      <c r="I45" s="16"/>
      <c r="J45" s="128"/>
      <c r="K45" s="203"/>
      <c r="L45" s="250" t="s">
        <v>180</v>
      </c>
      <c r="M45" s="17" t="s">
        <v>165</v>
      </c>
      <c r="N45" s="49"/>
    </row>
    <row r="46" spans="1:14" s="25" customFormat="1" ht="63">
      <c r="A46" s="94" t="s">
        <v>118</v>
      </c>
      <c r="B46" s="43"/>
      <c r="C46" s="43"/>
      <c r="D46" s="43"/>
      <c r="E46" s="75">
        <f t="shared" si="5"/>
        <v>3336360</v>
      </c>
      <c r="F46" s="235">
        <v>3336360</v>
      </c>
      <c r="G46" s="16"/>
      <c r="H46" s="126"/>
      <c r="I46" s="16"/>
      <c r="J46" s="128"/>
      <c r="K46" s="203"/>
      <c r="L46" s="250" t="s">
        <v>183</v>
      </c>
      <c r="M46" s="17" t="s">
        <v>165</v>
      </c>
      <c r="N46" s="49"/>
    </row>
    <row r="47" spans="1:14" s="25" customFormat="1" ht="63">
      <c r="A47" s="94" t="s">
        <v>217</v>
      </c>
      <c r="B47" s="43"/>
      <c r="C47" s="43"/>
      <c r="D47" s="43"/>
      <c r="E47" s="75">
        <f>F47+G47+H47+I47</f>
        <v>318900</v>
      </c>
      <c r="F47" s="245"/>
      <c r="G47" s="16"/>
      <c r="H47" s="16">
        <v>318900</v>
      </c>
      <c r="I47" s="16"/>
      <c r="J47" s="128"/>
      <c r="K47" s="203"/>
      <c r="L47" s="250" t="s">
        <v>226</v>
      </c>
      <c r="M47" s="17" t="s">
        <v>165</v>
      </c>
      <c r="N47" s="49"/>
    </row>
    <row r="48" spans="1:14" s="25" customFormat="1" ht="31.5">
      <c r="A48" s="94" t="s">
        <v>218</v>
      </c>
      <c r="B48" s="43"/>
      <c r="C48" s="43"/>
      <c r="D48" s="43"/>
      <c r="E48" s="75">
        <f t="shared" ref="E48:E49" si="6">F48+G48+H48+I48</f>
        <v>45000000</v>
      </c>
      <c r="F48" s="245"/>
      <c r="G48" s="16"/>
      <c r="H48" s="126"/>
      <c r="I48" s="16">
        <v>45000000</v>
      </c>
      <c r="J48" s="128"/>
      <c r="K48" s="203"/>
      <c r="L48" s="250" t="s">
        <v>225</v>
      </c>
      <c r="M48" s="17" t="s">
        <v>165</v>
      </c>
      <c r="N48" s="49"/>
    </row>
    <row r="49" spans="1:14" s="25" customFormat="1" ht="47.25">
      <c r="A49" s="94" t="s">
        <v>224</v>
      </c>
      <c r="B49" s="43"/>
      <c r="C49" s="43"/>
      <c r="D49" s="43"/>
      <c r="E49" s="75">
        <f t="shared" si="6"/>
        <v>1192700</v>
      </c>
      <c r="F49" s="245"/>
      <c r="G49" s="16"/>
      <c r="H49" s="126"/>
      <c r="I49" s="16">
        <v>1192700</v>
      </c>
      <c r="J49" s="128"/>
      <c r="K49" s="203"/>
      <c r="L49" s="250" t="s">
        <v>230</v>
      </c>
      <c r="M49" s="17" t="s">
        <v>165</v>
      </c>
      <c r="N49" s="49"/>
    </row>
    <row r="50" spans="1:14">
      <c r="A50" s="87" t="s">
        <v>1</v>
      </c>
      <c r="B50" s="30">
        <f>C50+D50</f>
        <v>0</v>
      </c>
      <c r="C50" s="30"/>
      <c r="D50" s="1"/>
      <c r="E50" s="46">
        <f t="shared" ref="E50" si="7">F50+G50+H50+I50</f>
        <v>4214800</v>
      </c>
      <c r="F50" s="127">
        <f>SUM(F51:F54)</f>
        <v>410000</v>
      </c>
      <c r="G50" s="127">
        <f>SUM(G51:G54)</f>
        <v>3464700</v>
      </c>
      <c r="H50" s="127">
        <f>SUM(H51:H55)</f>
        <v>340100</v>
      </c>
      <c r="I50" s="127">
        <f t="shared" ref="I50" si="8">SUM(I51:I53)</f>
        <v>0</v>
      </c>
      <c r="J50" s="127">
        <f>SUM(J51:J55)</f>
        <v>226700</v>
      </c>
      <c r="K50" s="199">
        <f>SUM(K51:K55)</f>
        <v>226700</v>
      </c>
      <c r="L50" s="175"/>
    </row>
    <row r="51" spans="1:14" ht="126">
      <c r="A51" s="171" t="s">
        <v>58</v>
      </c>
      <c r="B51" s="31"/>
      <c r="C51" s="16"/>
      <c r="D51" s="7"/>
      <c r="E51" s="75">
        <f>F51+G51</f>
        <v>2959300</v>
      </c>
      <c r="F51" s="16"/>
      <c r="G51" s="16">
        <v>2959300</v>
      </c>
      <c r="H51" s="126"/>
      <c r="I51" s="126"/>
      <c r="J51" s="16"/>
      <c r="K51" s="201"/>
      <c r="L51" s="175" t="s">
        <v>59</v>
      </c>
      <c r="M51" s="24" t="s">
        <v>60</v>
      </c>
    </row>
    <row r="52" spans="1:14" ht="141.75">
      <c r="A52" s="89" t="s">
        <v>61</v>
      </c>
      <c r="B52" s="31"/>
      <c r="C52" s="16"/>
      <c r="D52" s="7"/>
      <c r="E52" s="75">
        <f t="shared" ref="E52:E54" si="9">F52+G52</f>
        <v>167900</v>
      </c>
      <c r="F52" s="16"/>
      <c r="G52" s="16">
        <v>167900</v>
      </c>
      <c r="H52" s="126"/>
      <c r="I52" s="126"/>
      <c r="J52" s="16"/>
      <c r="K52" s="201"/>
      <c r="L52" s="175" t="s">
        <v>62</v>
      </c>
      <c r="M52" s="24" t="s">
        <v>60</v>
      </c>
    </row>
    <row r="53" spans="1:14" ht="126">
      <c r="A53" s="89" t="s">
        <v>63</v>
      </c>
      <c r="B53" s="31"/>
      <c r="C53" s="16"/>
      <c r="D53" s="7"/>
      <c r="E53" s="75">
        <f t="shared" si="9"/>
        <v>337500</v>
      </c>
      <c r="F53" s="16"/>
      <c r="G53" s="16">
        <v>337500</v>
      </c>
      <c r="H53" s="126"/>
      <c r="I53" s="126"/>
      <c r="J53" s="16"/>
      <c r="K53" s="201"/>
      <c r="L53" s="175" t="s">
        <v>64</v>
      </c>
      <c r="M53" s="24" t="s">
        <v>60</v>
      </c>
    </row>
    <row r="54" spans="1:14" ht="63">
      <c r="A54" s="89" t="s">
        <v>125</v>
      </c>
      <c r="B54" s="31"/>
      <c r="C54" s="16"/>
      <c r="D54" s="7"/>
      <c r="E54" s="75">
        <f t="shared" si="9"/>
        <v>410000</v>
      </c>
      <c r="F54" s="16">
        <v>410000</v>
      </c>
      <c r="G54" s="16"/>
      <c r="H54" s="126"/>
      <c r="I54" s="126"/>
      <c r="J54" s="16"/>
      <c r="K54" s="201"/>
      <c r="L54" s="175"/>
      <c r="M54" s="24"/>
    </row>
    <row r="55" spans="1:14" ht="63">
      <c r="A55" s="89" t="s">
        <v>222</v>
      </c>
      <c r="B55" s="31"/>
      <c r="C55" s="16"/>
      <c r="D55" s="7"/>
      <c r="E55" s="75">
        <f>F55+G55+H55+I55</f>
        <v>340100</v>
      </c>
      <c r="F55" s="16"/>
      <c r="G55" s="16"/>
      <c r="H55" s="16">
        <v>340100</v>
      </c>
      <c r="I55" s="126"/>
      <c r="J55" s="16">
        <v>226700</v>
      </c>
      <c r="K55" s="201">
        <v>226700</v>
      </c>
      <c r="L55" s="175"/>
      <c r="M55" s="24"/>
    </row>
    <row r="56" spans="1:14" s="12" customFormat="1">
      <c r="A56" s="97" t="s">
        <v>48</v>
      </c>
      <c r="B56" s="30">
        <f>C56+D56</f>
        <v>0</v>
      </c>
      <c r="C56" s="30"/>
      <c r="D56" s="30"/>
      <c r="E56" s="46">
        <f>F56+G56+H56+I56</f>
        <v>156409525.79000002</v>
      </c>
      <c r="F56" s="127">
        <f t="shared" ref="F56:K56" si="10">SUM(F57:F73)</f>
        <v>143383142.61000001</v>
      </c>
      <c r="G56" s="127">
        <f t="shared" si="10"/>
        <v>8026383.1799999997</v>
      </c>
      <c r="H56" s="127">
        <f t="shared" si="10"/>
        <v>0</v>
      </c>
      <c r="I56" s="127">
        <f t="shared" si="10"/>
        <v>5000000</v>
      </c>
      <c r="J56" s="127">
        <f t="shared" si="10"/>
        <v>0</v>
      </c>
      <c r="K56" s="199">
        <f t="shared" si="10"/>
        <v>0</v>
      </c>
      <c r="L56" s="175"/>
      <c r="M56" s="17"/>
      <c r="N56" s="17"/>
    </row>
    <row r="57" spans="1:14" ht="126">
      <c r="A57" s="113" t="s">
        <v>55</v>
      </c>
      <c r="B57" s="82"/>
      <c r="C57" s="41"/>
      <c r="D57" s="15"/>
      <c r="E57" s="75">
        <f>F57+G57+H57+I57</f>
        <v>11200</v>
      </c>
      <c r="F57" s="45"/>
      <c r="G57" s="41">
        <v>11200</v>
      </c>
      <c r="H57" s="16"/>
      <c r="I57" s="16"/>
      <c r="J57" s="16"/>
      <c r="K57" s="201"/>
      <c r="L57" s="252" t="s">
        <v>56</v>
      </c>
      <c r="M57" s="17" t="s">
        <v>57</v>
      </c>
    </row>
    <row r="58" spans="1:14" ht="78.75">
      <c r="A58" s="113" t="s">
        <v>126</v>
      </c>
      <c r="B58" s="82"/>
      <c r="C58" s="41"/>
      <c r="D58" s="15"/>
      <c r="E58" s="75">
        <f t="shared" ref="E58:E64" si="11">F58+G58+H58+I58</f>
        <v>2055647.33</v>
      </c>
      <c r="F58" s="45">
        <v>2055647.33</v>
      </c>
      <c r="G58" s="41"/>
      <c r="H58" s="16"/>
      <c r="I58" s="16"/>
      <c r="J58" s="16"/>
      <c r="K58" s="201"/>
      <c r="L58" s="252" t="s">
        <v>189</v>
      </c>
      <c r="M58" s="17" t="s">
        <v>57</v>
      </c>
    </row>
    <row r="59" spans="1:14" ht="78.75">
      <c r="A59" s="113" t="s">
        <v>127</v>
      </c>
      <c r="B59" s="82"/>
      <c r="C59" s="41"/>
      <c r="D59" s="15"/>
      <c r="E59" s="75">
        <f t="shared" si="11"/>
        <v>7448999.3600000003</v>
      </c>
      <c r="F59" s="45">
        <v>7448999.3600000003</v>
      </c>
      <c r="G59" s="41"/>
      <c r="H59" s="16"/>
      <c r="I59" s="16"/>
      <c r="J59" s="16"/>
      <c r="K59" s="201"/>
      <c r="L59" s="252" t="s">
        <v>190</v>
      </c>
      <c r="M59" s="17" t="s">
        <v>57</v>
      </c>
    </row>
    <row r="60" spans="1:14" ht="78.75">
      <c r="A60" s="113" t="s">
        <v>128</v>
      </c>
      <c r="B60" s="82"/>
      <c r="C60" s="41"/>
      <c r="D60" s="15"/>
      <c r="E60" s="75">
        <f t="shared" si="11"/>
        <v>598568</v>
      </c>
      <c r="F60" s="45">
        <v>598568</v>
      </c>
      <c r="G60" s="41"/>
      <c r="H60" s="16"/>
      <c r="I60" s="16"/>
      <c r="J60" s="16"/>
      <c r="K60" s="201"/>
      <c r="L60" s="252" t="s">
        <v>191</v>
      </c>
      <c r="M60" s="17" t="s">
        <v>57</v>
      </c>
    </row>
    <row r="61" spans="1:14" ht="94.5">
      <c r="A61" s="113" t="s">
        <v>129</v>
      </c>
      <c r="B61" s="82"/>
      <c r="C61" s="41"/>
      <c r="D61" s="15"/>
      <c r="E61" s="75">
        <f t="shared" si="11"/>
        <v>14511893</v>
      </c>
      <c r="F61" s="45">
        <v>14511893</v>
      </c>
      <c r="G61" s="41"/>
      <c r="H61" s="16"/>
      <c r="I61" s="16"/>
      <c r="J61" s="16"/>
      <c r="K61" s="201"/>
      <c r="L61" s="252" t="s">
        <v>192</v>
      </c>
      <c r="M61" s="17" t="s">
        <v>57</v>
      </c>
    </row>
    <row r="62" spans="1:14" ht="173.25">
      <c r="A62" s="113" t="s">
        <v>208</v>
      </c>
      <c r="B62" s="82"/>
      <c r="C62" s="41"/>
      <c r="D62" s="15"/>
      <c r="E62" s="75">
        <f t="shared" si="11"/>
        <v>490697</v>
      </c>
      <c r="F62" s="45">
        <v>490697</v>
      </c>
      <c r="G62" s="41"/>
      <c r="H62" s="16"/>
      <c r="I62" s="16"/>
      <c r="J62" s="16"/>
      <c r="K62" s="201"/>
      <c r="L62" s="252" t="s">
        <v>193</v>
      </c>
      <c r="M62" s="17" t="s">
        <v>57</v>
      </c>
    </row>
    <row r="63" spans="1:14" ht="47.25">
      <c r="A63" s="113" t="s">
        <v>130</v>
      </c>
      <c r="B63" s="82"/>
      <c r="C63" s="41"/>
      <c r="D63" s="15"/>
      <c r="E63" s="75">
        <f t="shared" si="11"/>
        <v>61238733.810000002</v>
      </c>
      <c r="F63" s="45">
        <v>61238733.810000002</v>
      </c>
      <c r="G63" s="41"/>
      <c r="H63" s="16"/>
      <c r="I63" s="16"/>
      <c r="J63" s="16"/>
      <c r="K63" s="201"/>
      <c r="L63" s="252" t="s">
        <v>194</v>
      </c>
      <c r="M63" s="17" t="s">
        <v>57</v>
      </c>
    </row>
    <row r="64" spans="1:14">
      <c r="A64" s="113" t="s">
        <v>131</v>
      </c>
      <c r="B64" s="82"/>
      <c r="C64" s="41"/>
      <c r="D64" s="15"/>
      <c r="E64" s="75">
        <f t="shared" si="11"/>
        <v>11449663</v>
      </c>
      <c r="F64" s="45">
        <v>11449663</v>
      </c>
      <c r="G64" s="41"/>
      <c r="H64" s="16"/>
      <c r="I64" s="16"/>
      <c r="J64" s="16"/>
      <c r="K64" s="201"/>
      <c r="L64" s="252" t="s">
        <v>194</v>
      </c>
      <c r="M64" s="17" t="s">
        <v>57</v>
      </c>
    </row>
    <row r="65" spans="1:14" ht="31.5">
      <c r="A65" s="109" t="s">
        <v>132</v>
      </c>
      <c r="B65" s="31"/>
      <c r="C65" s="41"/>
      <c r="D65" s="15"/>
      <c r="E65" s="75">
        <f>F65+G65+H65+I65</f>
        <v>15065894</v>
      </c>
      <c r="F65" s="125">
        <v>15065894</v>
      </c>
      <c r="G65" s="41"/>
      <c r="H65" s="16"/>
      <c r="I65" s="16"/>
      <c r="J65" s="16"/>
      <c r="K65" s="201"/>
      <c r="L65" s="252" t="s">
        <v>195</v>
      </c>
      <c r="M65" s="17" t="s">
        <v>57</v>
      </c>
    </row>
    <row r="66" spans="1:14" ht="94.5">
      <c r="A66" s="90" t="s">
        <v>133</v>
      </c>
      <c r="B66" s="31"/>
      <c r="C66" s="41"/>
      <c r="D66" s="15"/>
      <c r="E66" s="75">
        <f>F66+G66+H66+I66</f>
        <v>4523047.1100000003</v>
      </c>
      <c r="F66" s="234">
        <v>4523047.1100000003</v>
      </c>
      <c r="G66" s="41"/>
      <c r="H66" s="16"/>
      <c r="I66" s="16"/>
      <c r="J66" s="16"/>
      <c r="K66" s="201"/>
      <c r="L66" s="273" t="s">
        <v>196</v>
      </c>
      <c r="M66" s="17" t="s">
        <v>57</v>
      </c>
    </row>
    <row r="67" spans="1:14" ht="47.25">
      <c r="A67" s="88" t="s">
        <v>134</v>
      </c>
      <c r="B67" s="31"/>
      <c r="C67" s="41"/>
      <c r="D67" s="41"/>
      <c r="E67" s="75">
        <f>F67+G67+H67+I67</f>
        <v>1000000</v>
      </c>
      <c r="F67" s="45">
        <v>1000000</v>
      </c>
      <c r="G67" s="41"/>
      <c r="H67" s="16"/>
      <c r="I67" s="16"/>
      <c r="J67" s="16"/>
      <c r="K67" s="201"/>
      <c r="L67" s="273" t="s">
        <v>197</v>
      </c>
      <c r="M67" s="17" t="s">
        <v>57</v>
      </c>
    </row>
    <row r="68" spans="1:14" ht="47.25">
      <c r="A68" s="88" t="s">
        <v>141</v>
      </c>
      <c r="B68" s="31"/>
      <c r="C68" s="41"/>
      <c r="D68" s="41"/>
      <c r="E68" s="75">
        <f t="shared" ref="E68:E73" si="12">F68+G68+H68+I68</f>
        <v>1836988.74</v>
      </c>
      <c r="F68" s="129"/>
      <c r="G68" s="41">
        <v>1836988.74</v>
      </c>
      <c r="H68" s="16"/>
      <c r="I68" s="16"/>
      <c r="J68" s="16"/>
      <c r="K68" s="201"/>
      <c r="L68" s="254" t="s">
        <v>198</v>
      </c>
      <c r="M68" s="17" t="s">
        <v>57</v>
      </c>
    </row>
    <row r="69" spans="1:14" ht="94.5">
      <c r="A69" s="88" t="s">
        <v>142</v>
      </c>
      <c r="B69" s="31"/>
      <c r="C69" s="41"/>
      <c r="D69" s="41"/>
      <c r="E69" s="75">
        <f t="shared" si="12"/>
        <v>178194.44</v>
      </c>
      <c r="F69" s="129"/>
      <c r="G69" s="41">
        <v>178194.44</v>
      </c>
      <c r="H69" s="16"/>
      <c r="I69" s="16"/>
      <c r="J69" s="16"/>
      <c r="K69" s="201"/>
      <c r="L69" s="177" t="s">
        <v>199</v>
      </c>
      <c r="M69" s="17" t="s">
        <v>57</v>
      </c>
    </row>
    <row r="70" spans="1:14" ht="78.75">
      <c r="A70" s="88" t="s">
        <v>126</v>
      </c>
      <c r="B70" s="31"/>
      <c r="C70" s="41"/>
      <c r="D70" s="41"/>
      <c r="E70" s="75">
        <f t="shared" si="12"/>
        <v>6000000</v>
      </c>
      <c r="F70" s="129"/>
      <c r="G70" s="41">
        <v>6000000</v>
      </c>
      <c r="H70" s="16"/>
      <c r="I70" s="16"/>
      <c r="J70" s="16"/>
      <c r="K70" s="201"/>
      <c r="L70" s="177" t="s">
        <v>200</v>
      </c>
      <c r="M70" s="17" t="s">
        <v>57</v>
      </c>
    </row>
    <row r="71" spans="1:14" ht="157.5">
      <c r="A71" s="88" t="s">
        <v>213</v>
      </c>
      <c r="B71" s="31"/>
      <c r="C71" s="41"/>
      <c r="D71" s="41"/>
      <c r="E71" s="75">
        <f t="shared" si="12"/>
        <v>25000000</v>
      </c>
      <c r="F71" s="129">
        <v>25000000</v>
      </c>
      <c r="G71" s="41"/>
      <c r="H71" s="16"/>
      <c r="I71" s="16"/>
      <c r="J71" s="16"/>
      <c r="K71" s="201"/>
      <c r="L71" s="177" t="s">
        <v>210</v>
      </c>
      <c r="M71" s="17"/>
    </row>
    <row r="72" spans="1:14" ht="31.5">
      <c r="A72" s="88" t="s">
        <v>229</v>
      </c>
      <c r="B72" s="31"/>
      <c r="C72" s="41"/>
      <c r="D72" s="41"/>
      <c r="E72" s="75">
        <f t="shared" si="12"/>
        <v>5000000</v>
      </c>
      <c r="F72" s="129"/>
      <c r="G72" s="16"/>
      <c r="H72" s="16"/>
      <c r="I72" s="16">
        <v>5000000</v>
      </c>
      <c r="J72" s="16"/>
      <c r="K72" s="201"/>
      <c r="L72" s="177"/>
      <c r="M72" s="17"/>
      <c r="N72" s="17"/>
    </row>
    <row r="73" spans="1:14">
      <c r="A73" s="100"/>
      <c r="B73" s="31"/>
      <c r="C73" s="41"/>
      <c r="D73" s="41"/>
      <c r="E73" s="75">
        <f t="shared" si="12"/>
        <v>0</v>
      </c>
      <c r="F73" s="16"/>
      <c r="G73" s="41"/>
      <c r="H73" s="16"/>
      <c r="I73" s="16"/>
      <c r="J73" s="16"/>
      <c r="K73" s="201"/>
      <c r="L73" s="177"/>
      <c r="M73" s="17"/>
    </row>
    <row r="74" spans="1:14">
      <c r="A74" s="87" t="s">
        <v>8</v>
      </c>
      <c r="B74" s="30">
        <f>C74+D74</f>
        <v>0</v>
      </c>
      <c r="C74" s="30"/>
      <c r="D74" s="30"/>
      <c r="E74" s="1">
        <f>F74+G74+H74+I74</f>
        <v>19290287</v>
      </c>
      <c r="F74" s="127">
        <f>SUM(F75:F82)</f>
        <v>1016187</v>
      </c>
      <c r="G74" s="127">
        <f t="shared" ref="G74:K74" si="13">SUM(G75:G80)</f>
        <v>118100</v>
      </c>
      <c r="H74" s="127">
        <f t="shared" si="13"/>
        <v>0</v>
      </c>
      <c r="I74" s="127">
        <f>SUM(I75:I83)</f>
        <v>18156000</v>
      </c>
      <c r="J74" s="127">
        <f>SUM(J75:J80)</f>
        <v>-22100</v>
      </c>
      <c r="K74" s="199">
        <f t="shared" si="13"/>
        <v>196700</v>
      </c>
      <c r="L74" s="252"/>
    </row>
    <row r="75" spans="1:14" ht="63">
      <c r="A75" s="98" t="s">
        <v>135</v>
      </c>
      <c r="B75" s="27"/>
      <c r="C75" s="15"/>
      <c r="D75" s="7"/>
      <c r="E75" s="75">
        <f t="shared" ref="E75:E80" si="14">F75+G75</f>
        <v>288100</v>
      </c>
      <c r="F75" s="78"/>
      <c r="G75" s="16">
        <v>288100</v>
      </c>
      <c r="H75" s="16"/>
      <c r="I75" s="16"/>
      <c r="J75" s="16">
        <v>298300</v>
      </c>
      <c r="K75" s="201">
        <v>296000</v>
      </c>
      <c r="L75" s="255" t="s">
        <v>73</v>
      </c>
      <c r="M75" s="17"/>
    </row>
    <row r="76" spans="1:14" ht="78.75">
      <c r="A76" s="98" t="s">
        <v>205</v>
      </c>
      <c r="B76" s="27"/>
      <c r="C76" s="15"/>
      <c r="D76" s="7"/>
      <c r="E76" s="75">
        <f t="shared" si="14"/>
        <v>100000</v>
      </c>
      <c r="F76" s="78"/>
      <c r="G76" s="16">
        <v>100000</v>
      </c>
      <c r="H76" s="16"/>
      <c r="I76" s="16"/>
      <c r="J76" s="16"/>
      <c r="K76" s="201"/>
      <c r="L76" s="255">
        <v>5196</v>
      </c>
      <c r="M76" s="17"/>
    </row>
    <row r="77" spans="1:14" ht="78.75">
      <c r="A77" s="98" t="s">
        <v>206</v>
      </c>
      <c r="B77" s="27"/>
      <c r="C77" s="15"/>
      <c r="D77" s="7"/>
      <c r="E77" s="75">
        <f t="shared" si="14"/>
        <v>50000</v>
      </c>
      <c r="F77" s="78"/>
      <c r="G77" s="16">
        <v>50000</v>
      </c>
      <c r="H77" s="16"/>
      <c r="I77" s="16"/>
      <c r="J77" s="16"/>
      <c r="K77" s="201"/>
      <c r="L77" s="255">
        <v>5195</v>
      </c>
      <c r="M77" s="17"/>
    </row>
    <row r="78" spans="1:14" ht="63">
      <c r="A78" s="98" t="s">
        <v>72</v>
      </c>
      <c r="B78" s="27"/>
      <c r="C78" s="15"/>
      <c r="D78" s="7"/>
      <c r="E78" s="75">
        <f t="shared" si="14"/>
        <v>-320000</v>
      </c>
      <c r="F78" s="41"/>
      <c r="G78" s="16">
        <v>-320000</v>
      </c>
      <c r="H78" s="16"/>
      <c r="I78" s="16"/>
      <c r="J78" s="16">
        <v>-320400</v>
      </c>
      <c r="K78" s="201">
        <v>-99300</v>
      </c>
      <c r="L78" s="253" t="s">
        <v>136</v>
      </c>
      <c r="M78" s="17"/>
    </row>
    <row r="79" spans="1:14">
      <c r="A79" s="98" t="s">
        <v>138</v>
      </c>
      <c r="B79" s="27"/>
      <c r="C79" s="15"/>
      <c r="D79" s="7"/>
      <c r="E79" s="75">
        <f t="shared" si="14"/>
        <v>16187</v>
      </c>
      <c r="F79" s="41">
        <v>16187</v>
      </c>
      <c r="G79" s="16"/>
      <c r="H79" s="16"/>
      <c r="I79" s="16"/>
      <c r="J79" s="16"/>
      <c r="K79" s="201"/>
      <c r="L79" s="246"/>
      <c r="M79" s="17"/>
    </row>
    <row r="80" spans="1:14" ht="31.5">
      <c r="A80" s="276" t="s">
        <v>137</v>
      </c>
      <c r="B80" s="27"/>
      <c r="C80" s="15"/>
      <c r="D80" s="7"/>
      <c r="E80" s="75">
        <f t="shared" si="14"/>
        <v>1000000</v>
      </c>
      <c r="F80" s="78">
        <v>1000000</v>
      </c>
      <c r="G80" s="16"/>
      <c r="H80" s="16"/>
      <c r="I80" s="16"/>
      <c r="J80" s="16"/>
      <c r="K80" s="201"/>
      <c r="L80" s="177"/>
      <c r="M80" s="17"/>
    </row>
    <row r="81" spans="1:14">
      <c r="A81" s="276" t="s">
        <v>171</v>
      </c>
      <c r="B81" s="27"/>
      <c r="C81" s="15"/>
      <c r="D81" s="7"/>
      <c r="E81" s="75">
        <f>F81+G81</f>
        <v>-974900</v>
      </c>
      <c r="F81" s="78">
        <v>-974900</v>
      </c>
      <c r="G81" s="16"/>
      <c r="H81" s="16"/>
      <c r="I81" s="16"/>
      <c r="J81" s="16"/>
      <c r="K81" s="201"/>
      <c r="L81" s="177"/>
      <c r="M81" s="17"/>
    </row>
    <row r="82" spans="1:14">
      <c r="A82" s="276" t="s">
        <v>139</v>
      </c>
      <c r="B82" s="27"/>
      <c r="C82" s="15"/>
      <c r="D82" s="7"/>
      <c r="E82" s="75">
        <f>F82+G82</f>
        <v>974900</v>
      </c>
      <c r="F82" s="78">
        <v>974900</v>
      </c>
      <c r="G82" s="16"/>
      <c r="H82" s="16"/>
      <c r="I82" s="16"/>
      <c r="J82" s="16"/>
      <c r="K82" s="201"/>
      <c r="L82" s="177"/>
      <c r="M82" s="17"/>
    </row>
    <row r="83" spans="1:14" ht="63">
      <c r="A83" s="276" t="s">
        <v>219</v>
      </c>
      <c r="B83" s="27"/>
      <c r="C83" s="15"/>
      <c r="D83" s="7"/>
      <c r="E83" s="75">
        <f>F83+G83+I83+H83</f>
        <v>18156000</v>
      </c>
      <c r="F83" s="78"/>
      <c r="G83" s="16"/>
      <c r="H83" s="16"/>
      <c r="I83" s="16">
        <v>18156000</v>
      </c>
      <c r="J83" s="16"/>
      <c r="K83" s="201"/>
      <c r="L83" s="177"/>
      <c r="M83" s="17"/>
    </row>
    <row r="84" spans="1:14" s="12" customFormat="1">
      <c r="A84" s="99" t="s">
        <v>33</v>
      </c>
      <c r="B84" s="30">
        <f>C84+D84</f>
        <v>0</v>
      </c>
      <c r="C84" s="30"/>
      <c r="D84" s="30"/>
      <c r="E84" s="236">
        <f>F84+G84+H84+I84</f>
        <v>0</v>
      </c>
      <c r="F84" s="237">
        <f t="shared" ref="F84:K84" si="15">SUM(F85:F85)</f>
        <v>0</v>
      </c>
      <c r="G84" s="127">
        <f>SUM(G85:G85)</f>
        <v>0</v>
      </c>
      <c r="H84" s="127">
        <f t="shared" si="15"/>
        <v>0</v>
      </c>
      <c r="I84" s="127">
        <f t="shared" si="15"/>
        <v>0</v>
      </c>
      <c r="J84" s="127">
        <f t="shared" si="15"/>
        <v>0</v>
      </c>
      <c r="K84" s="199">
        <f t="shared" si="15"/>
        <v>0</v>
      </c>
      <c r="L84" s="175"/>
      <c r="M84" s="17"/>
      <c r="N84" s="17"/>
    </row>
    <row r="85" spans="1:14" s="12" customFormat="1">
      <c r="A85" s="89"/>
      <c r="B85" s="31"/>
      <c r="C85" s="23"/>
      <c r="D85" s="31"/>
      <c r="E85" s="238">
        <f>F85+G85</f>
        <v>0</v>
      </c>
      <c r="F85" s="235"/>
      <c r="G85" s="16"/>
      <c r="H85" s="126"/>
      <c r="I85" s="126"/>
      <c r="J85" s="126"/>
      <c r="K85" s="202"/>
      <c r="L85" s="175"/>
      <c r="M85" s="17"/>
      <c r="N85" s="17"/>
    </row>
    <row r="86" spans="1:14" s="12" customFormat="1">
      <c r="A86" s="99" t="s">
        <v>35</v>
      </c>
      <c r="B86" s="30">
        <f>C86+D86</f>
        <v>0</v>
      </c>
      <c r="C86" s="30"/>
      <c r="D86" s="30"/>
      <c r="E86" s="1">
        <f>F86+G86+H86+I86</f>
        <v>1500000</v>
      </c>
      <c r="F86" s="127">
        <f t="shared" ref="F86:K86" si="16">SUM(F87:F87)</f>
        <v>1500000</v>
      </c>
      <c r="G86" s="127">
        <f t="shared" si="16"/>
        <v>0</v>
      </c>
      <c r="H86" s="127">
        <f t="shared" si="16"/>
        <v>0</v>
      </c>
      <c r="I86" s="127">
        <f t="shared" si="16"/>
        <v>0</v>
      </c>
      <c r="J86" s="127">
        <f t="shared" si="16"/>
        <v>0</v>
      </c>
      <c r="K86" s="199">
        <f t="shared" si="16"/>
        <v>0</v>
      </c>
      <c r="L86" s="175"/>
      <c r="M86" s="17"/>
      <c r="N86" s="17"/>
    </row>
    <row r="87" spans="1:14" s="12" customFormat="1">
      <c r="A87" s="89" t="s">
        <v>139</v>
      </c>
      <c r="B87" s="31"/>
      <c r="C87" s="15"/>
      <c r="D87" s="31"/>
      <c r="E87" s="75">
        <f>F87+G87</f>
        <v>1500000</v>
      </c>
      <c r="F87" s="41">
        <v>1500000</v>
      </c>
      <c r="G87" s="16"/>
      <c r="H87" s="126"/>
      <c r="I87" s="126"/>
      <c r="J87" s="126"/>
      <c r="K87" s="202"/>
      <c r="L87" s="175"/>
      <c r="M87" s="239"/>
      <c r="N87" s="17"/>
    </row>
    <row r="88" spans="1:14">
      <c r="A88" s="87" t="s">
        <v>2</v>
      </c>
      <c r="B88" s="30">
        <f>C88+D88</f>
        <v>0</v>
      </c>
      <c r="C88" s="30"/>
      <c r="D88" s="30"/>
      <c r="E88" s="46">
        <f t="shared" ref="E88:E98" si="17">F88+G88+H88+I88</f>
        <v>37121740.689999998</v>
      </c>
      <c r="F88" s="127">
        <f>SUM(F89:F95)</f>
        <v>35327451.689999998</v>
      </c>
      <c r="G88" s="127">
        <f>SUM(G89:G95)</f>
        <v>102689</v>
      </c>
      <c r="H88" s="127">
        <f>SUM(H89:H97)</f>
        <v>599600</v>
      </c>
      <c r="I88" s="127">
        <f>SUM(I89:I96)</f>
        <v>1092000</v>
      </c>
      <c r="J88" s="127">
        <f>SUM(J89:J97)</f>
        <v>556140</v>
      </c>
      <c r="K88" s="199">
        <f>SUM(K89:K97)</f>
        <v>1459285</v>
      </c>
      <c r="L88" s="175"/>
      <c r="M88" s="17"/>
    </row>
    <row r="89" spans="1:14" s="233" customFormat="1" ht="47.25">
      <c r="A89" s="278" t="s">
        <v>146</v>
      </c>
      <c r="B89" s="43"/>
      <c r="C89" s="43"/>
      <c r="D89" s="43"/>
      <c r="E89" s="75">
        <f t="shared" ref="E89:E93" si="18">F89+G89</f>
        <v>541326.68999999994</v>
      </c>
      <c r="F89" s="78">
        <v>541326.68999999994</v>
      </c>
      <c r="G89" s="129"/>
      <c r="H89" s="129"/>
      <c r="I89" s="129"/>
      <c r="J89" s="129"/>
      <c r="K89" s="211"/>
      <c r="L89" s="279"/>
      <c r="M89" s="232"/>
      <c r="N89" s="232"/>
    </row>
    <row r="90" spans="1:14" s="233" customFormat="1" ht="31.5">
      <c r="A90" s="278" t="s">
        <v>147</v>
      </c>
      <c r="B90" s="43"/>
      <c r="C90" s="43"/>
      <c r="D90" s="43"/>
      <c r="E90" s="75">
        <f t="shared" si="18"/>
        <v>282000</v>
      </c>
      <c r="F90" s="78">
        <v>282000</v>
      </c>
      <c r="G90" s="129"/>
      <c r="H90" s="129"/>
      <c r="I90" s="129"/>
      <c r="J90" s="129"/>
      <c r="K90" s="211"/>
      <c r="L90" s="279"/>
      <c r="M90" s="232"/>
      <c r="N90" s="232"/>
    </row>
    <row r="91" spans="1:14" s="233" customFormat="1" ht="78.75">
      <c r="A91" s="278" t="s">
        <v>83</v>
      </c>
      <c r="B91" s="43"/>
      <c r="C91" s="43"/>
      <c r="D91" s="43"/>
      <c r="E91" s="75">
        <f t="shared" si="18"/>
        <v>2669</v>
      </c>
      <c r="F91" s="129"/>
      <c r="G91" s="129">
        <v>2669</v>
      </c>
      <c r="H91" s="129"/>
      <c r="I91" s="129"/>
      <c r="J91" s="129">
        <v>0</v>
      </c>
      <c r="K91" s="211">
        <v>0</v>
      </c>
      <c r="L91" s="279"/>
      <c r="M91" s="232"/>
      <c r="N91" s="232"/>
    </row>
    <row r="92" spans="1:14" s="233" customFormat="1" ht="63">
      <c r="A92" s="278" t="s">
        <v>99</v>
      </c>
      <c r="B92" s="43"/>
      <c r="C92" s="43"/>
      <c r="D92" s="43"/>
      <c r="E92" s="75">
        <f t="shared" si="18"/>
        <v>100020</v>
      </c>
      <c r="F92" s="129"/>
      <c r="G92" s="129">
        <v>100020</v>
      </c>
      <c r="H92" s="129"/>
      <c r="I92" s="129"/>
      <c r="J92" s="129">
        <v>156440</v>
      </c>
      <c r="K92" s="211">
        <v>1059585</v>
      </c>
      <c r="L92" s="279"/>
      <c r="M92" s="232"/>
      <c r="N92" s="232"/>
    </row>
    <row r="93" spans="1:14" s="233" customFormat="1" ht="31.5">
      <c r="A93" s="278" t="s">
        <v>209</v>
      </c>
      <c r="B93" s="43"/>
      <c r="C93" s="43"/>
      <c r="D93" s="43"/>
      <c r="E93" s="75">
        <f t="shared" si="18"/>
        <v>1696000</v>
      </c>
      <c r="F93" s="129">
        <v>1696000</v>
      </c>
      <c r="G93" s="129"/>
      <c r="H93" s="129"/>
      <c r="I93" s="129"/>
      <c r="J93" s="129"/>
      <c r="K93" s="211"/>
      <c r="L93" s="279"/>
      <c r="M93" s="232"/>
      <c r="N93" s="232"/>
    </row>
    <row r="94" spans="1:14" s="12" customFormat="1">
      <c r="A94" s="88" t="s">
        <v>184</v>
      </c>
      <c r="B94" s="11"/>
      <c r="C94" s="23"/>
      <c r="D94" s="7"/>
      <c r="E94" s="75">
        <f>F94+G94</f>
        <v>196000</v>
      </c>
      <c r="F94" s="45">
        <v>196000</v>
      </c>
      <c r="G94" s="16"/>
      <c r="H94" s="16"/>
      <c r="I94" s="16"/>
      <c r="J94" s="16"/>
      <c r="K94" s="201"/>
      <c r="L94" s="175"/>
      <c r="M94" s="17"/>
      <c r="N94" s="17"/>
    </row>
    <row r="95" spans="1:14" ht="94.5">
      <c r="A95" s="88" t="s">
        <v>174</v>
      </c>
      <c r="B95" s="31"/>
      <c r="C95" s="7"/>
      <c r="D95" s="7"/>
      <c r="E95" s="75">
        <f>F95+G95</f>
        <v>32612125</v>
      </c>
      <c r="F95" s="41">
        <v>32612125</v>
      </c>
      <c r="G95" s="16"/>
      <c r="H95" s="16"/>
      <c r="I95" s="16"/>
      <c r="J95" s="16"/>
      <c r="K95" s="201"/>
      <c r="L95" s="175" t="s">
        <v>201</v>
      </c>
      <c r="M95" s="17" t="s">
        <v>57</v>
      </c>
    </row>
    <row r="96" spans="1:14">
      <c r="A96" s="88" t="s">
        <v>220</v>
      </c>
      <c r="B96" s="31"/>
      <c r="C96" s="7"/>
      <c r="D96" s="7"/>
      <c r="E96" s="75">
        <f>F96+G96+H96+I96</f>
        <v>1092000</v>
      </c>
      <c r="F96" s="41"/>
      <c r="G96" s="16"/>
      <c r="H96" s="16"/>
      <c r="I96" s="16">
        <v>1092000</v>
      </c>
      <c r="J96" s="16"/>
      <c r="K96" s="201"/>
      <c r="L96" s="175"/>
      <c r="M96" s="17"/>
    </row>
    <row r="97" spans="1:14" ht="63">
      <c r="A97" s="88" t="s">
        <v>222</v>
      </c>
      <c r="B97" s="31"/>
      <c r="C97" s="7"/>
      <c r="D97" s="7"/>
      <c r="E97" s="75">
        <f>F97+G97+H97+I97</f>
        <v>599600</v>
      </c>
      <c r="F97" s="41"/>
      <c r="G97" s="16"/>
      <c r="H97" s="16">
        <v>599600</v>
      </c>
      <c r="I97" s="16"/>
      <c r="J97" s="129">
        <v>399700</v>
      </c>
      <c r="K97" s="211">
        <v>399700</v>
      </c>
      <c r="L97" s="175"/>
      <c r="M97" s="17"/>
    </row>
    <row r="98" spans="1:14" s="12" customFormat="1">
      <c r="A98" s="87" t="s">
        <v>3</v>
      </c>
      <c r="B98" s="30">
        <f>C98+D98</f>
        <v>0</v>
      </c>
      <c r="C98" s="30"/>
      <c r="D98" s="30"/>
      <c r="E98" s="46">
        <f t="shared" si="17"/>
        <v>315693</v>
      </c>
      <c r="F98" s="127">
        <f>SUM(F99:F102)</f>
        <v>150000</v>
      </c>
      <c r="G98" s="127">
        <f>SUM(G99:G101)</f>
        <v>25693</v>
      </c>
      <c r="H98" s="127">
        <f>SUM(H99:H102)</f>
        <v>140000</v>
      </c>
      <c r="I98" s="127">
        <f>SUM(I99:I102)</f>
        <v>0</v>
      </c>
      <c r="J98" s="127">
        <f>SUM(J99:J102)</f>
        <v>132450</v>
      </c>
      <c r="K98" s="199">
        <f>SUM(K99:K102)</f>
        <v>358200</v>
      </c>
      <c r="L98" s="175"/>
      <c r="M98" s="17"/>
      <c r="N98" s="17"/>
    </row>
    <row r="99" spans="1:14" s="12" customFormat="1" ht="78.75">
      <c r="A99" s="88" t="s">
        <v>83</v>
      </c>
      <c r="B99" s="11"/>
      <c r="C99" s="23"/>
      <c r="D99" s="7"/>
      <c r="E99" s="75">
        <f>F99+G99</f>
        <v>623</v>
      </c>
      <c r="F99" s="45"/>
      <c r="G99" s="16">
        <v>623</v>
      </c>
      <c r="H99" s="16"/>
      <c r="I99" s="16"/>
      <c r="J99" s="16">
        <v>0</v>
      </c>
      <c r="K99" s="201">
        <v>0</v>
      </c>
      <c r="L99" s="175"/>
      <c r="M99" s="17"/>
      <c r="N99" s="17"/>
    </row>
    <row r="100" spans="1:14" ht="63">
      <c r="A100" s="92" t="s">
        <v>99</v>
      </c>
      <c r="B100" s="11"/>
      <c r="C100" s="15"/>
      <c r="D100" s="23"/>
      <c r="E100" s="75">
        <f>F100+G100+I100</f>
        <v>25070</v>
      </c>
      <c r="F100" s="41"/>
      <c r="G100" s="45">
        <v>25070</v>
      </c>
      <c r="H100" s="16"/>
      <c r="I100" s="16"/>
      <c r="J100" s="16">
        <v>39150</v>
      </c>
      <c r="K100" s="201">
        <v>264900</v>
      </c>
      <c r="L100" s="175"/>
      <c r="M100" s="17"/>
    </row>
    <row r="101" spans="1:14">
      <c r="A101" s="100" t="s">
        <v>139</v>
      </c>
      <c r="B101" s="11"/>
      <c r="C101" s="15"/>
      <c r="D101" s="23"/>
      <c r="E101" s="75">
        <f>F101+G101+I101</f>
        <v>150000</v>
      </c>
      <c r="F101" s="41">
        <v>150000</v>
      </c>
      <c r="G101" s="45"/>
      <c r="H101" s="16"/>
      <c r="I101" s="16"/>
      <c r="J101" s="16"/>
      <c r="K101" s="201"/>
      <c r="L101" s="175"/>
      <c r="M101" s="17"/>
    </row>
    <row r="102" spans="1:14" ht="63">
      <c r="A102" s="100" t="s">
        <v>222</v>
      </c>
      <c r="B102" s="11"/>
      <c r="C102" s="15"/>
      <c r="D102" s="23"/>
      <c r="E102" s="75">
        <f>F102+G102+H102+I102</f>
        <v>140000</v>
      </c>
      <c r="F102" s="41"/>
      <c r="G102" s="45"/>
      <c r="H102" s="16">
        <v>140000</v>
      </c>
      <c r="I102" s="16"/>
      <c r="J102" s="16">
        <v>93300</v>
      </c>
      <c r="K102" s="201">
        <v>93300</v>
      </c>
      <c r="L102" s="175"/>
      <c r="M102" s="17"/>
    </row>
    <row r="103" spans="1:14" s="12" customFormat="1">
      <c r="A103" s="87" t="s">
        <v>4</v>
      </c>
      <c r="B103" s="30">
        <f>C103+D103</f>
        <v>0</v>
      </c>
      <c r="C103" s="30"/>
      <c r="D103" s="30"/>
      <c r="E103" s="46">
        <f t="shared" ref="E103:E111" si="19">F103+G103+H103+I103</f>
        <v>1314034</v>
      </c>
      <c r="F103" s="127">
        <f>SUM(F104:F109)</f>
        <v>957958</v>
      </c>
      <c r="G103" s="127">
        <f>SUM(G104:G109)</f>
        <v>31376</v>
      </c>
      <c r="H103" s="127">
        <f>SUM(H104:H110)</f>
        <v>324700</v>
      </c>
      <c r="I103" s="127">
        <f>SUM(I104:I109)</f>
        <v>0</v>
      </c>
      <c r="J103" s="127">
        <f>SUM(J104:J110)</f>
        <v>263390</v>
      </c>
      <c r="K103" s="199">
        <f>SUM(K104:K110)</f>
        <v>534380</v>
      </c>
      <c r="L103" s="175"/>
      <c r="M103" s="17"/>
      <c r="N103" s="17"/>
    </row>
    <row r="104" spans="1:14" s="12" customFormat="1">
      <c r="A104" s="88" t="s">
        <v>140</v>
      </c>
      <c r="B104" s="11"/>
      <c r="C104" s="23"/>
      <c r="D104" s="7"/>
      <c r="E104" s="75">
        <f t="shared" si="19"/>
        <v>374638</v>
      </c>
      <c r="F104" s="45">
        <v>374638</v>
      </c>
      <c r="G104" s="16"/>
      <c r="H104" s="16"/>
      <c r="I104" s="16"/>
      <c r="J104" s="16"/>
      <c r="K104" s="201"/>
      <c r="L104" s="175" t="s">
        <v>188</v>
      </c>
      <c r="M104" s="17" t="s">
        <v>57</v>
      </c>
      <c r="N104" s="17"/>
    </row>
    <row r="105" spans="1:14" s="12" customFormat="1" ht="31.5">
      <c r="A105" s="89" t="s">
        <v>148</v>
      </c>
      <c r="B105" s="31"/>
      <c r="C105" s="23"/>
      <c r="D105" s="7"/>
      <c r="E105" s="75">
        <f t="shared" si="19"/>
        <v>305920</v>
      </c>
      <c r="F105" s="41">
        <v>305920</v>
      </c>
      <c r="G105" s="16"/>
      <c r="H105" s="16"/>
      <c r="I105" s="16"/>
      <c r="J105" s="129"/>
      <c r="K105" s="201"/>
      <c r="L105" s="175"/>
      <c r="M105" s="17"/>
      <c r="N105" s="17"/>
    </row>
    <row r="106" spans="1:14" s="12" customFormat="1" ht="110.25">
      <c r="A106" s="89" t="s">
        <v>149</v>
      </c>
      <c r="B106" s="31"/>
      <c r="C106" s="23"/>
      <c r="D106" s="7"/>
      <c r="E106" s="75">
        <f t="shared" si="19"/>
        <v>100000</v>
      </c>
      <c r="F106" s="41">
        <v>100000</v>
      </c>
      <c r="G106" s="16"/>
      <c r="H106" s="16"/>
      <c r="I106" s="16"/>
      <c r="J106" s="129"/>
      <c r="K106" s="201"/>
      <c r="L106" s="175" t="s">
        <v>202</v>
      </c>
      <c r="M106" s="17" t="s">
        <v>57</v>
      </c>
      <c r="N106" s="17"/>
    </row>
    <row r="107" spans="1:14" s="12" customFormat="1" ht="78.75">
      <c r="A107" s="89" t="s">
        <v>83</v>
      </c>
      <c r="B107" s="31"/>
      <c r="C107" s="23"/>
      <c r="D107" s="7"/>
      <c r="E107" s="75">
        <f t="shared" si="19"/>
        <v>1346</v>
      </c>
      <c r="F107" s="41"/>
      <c r="G107" s="16">
        <v>1346</v>
      </c>
      <c r="H107" s="16"/>
      <c r="I107" s="16"/>
      <c r="J107" s="129"/>
      <c r="K107" s="201"/>
      <c r="L107" s="175"/>
      <c r="M107" s="17"/>
      <c r="N107" s="17"/>
    </row>
    <row r="108" spans="1:14" s="12" customFormat="1" ht="63">
      <c r="A108" s="89" t="s">
        <v>99</v>
      </c>
      <c r="B108" s="31"/>
      <c r="C108" s="23"/>
      <c r="D108" s="7"/>
      <c r="E108" s="75">
        <f t="shared" si="19"/>
        <v>30030</v>
      </c>
      <c r="F108" s="41"/>
      <c r="G108" s="16">
        <v>30030</v>
      </c>
      <c r="H108" s="16"/>
      <c r="I108" s="16"/>
      <c r="J108" s="129">
        <v>46890</v>
      </c>
      <c r="K108" s="201">
        <v>317880</v>
      </c>
      <c r="L108" s="175"/>
      <c r="M108" s="17"/>
      <c r="N108" s="17"/>
    </row>
    <row r="109" spans="1:14" s="12" customFormat="1">
      <c r="A109" s="89" t="s">
        <v>185</v>
      </c>
      <c r="B109" s="31"/>
      <c r="C109" s="23"/>
      <c r="D109" s="7"/>
      <c r="E109" s="75">
        <f t="shared" si="19"/>
        <v>177400</v>
      </c>
      <c r="F109" s="41">
        <v>177400</v>
      </c>
      <c r="G109" s="16"/>
      <c r="H109" s="16"/>
      <c r="I109" s="16"/>
      <c r="J109" s="129"/>
      <c r="K109" s="201"/>
      <c r="L109" s="175"/>
      <c r="M109" s="17"/>
      <c r="N109" s="17"/>
    </row>
    <row r="110" spans="1:14" s="12" customFormat="1" ht="63">
      <c r="A110" s="89" t="s">
        <v>222</v>
      </c>
      <c r="B110" s="31"/>
      <c r="C110" s="23"/>
      <c r="D110" s="7"/>
      <c r="E110" s="75">
        <f t="shared" si="19"/>
        <v>324700</v>
      </c>
      <c r="F110" s="41"/>
      <c r="G110" s="16"/>
      <c r="H110" s="16">
        <v>324700</v>
      </c>
      <c r="I110" s="16"/>
      <c r="J110" s="129">
        <v>216500</v>
      </c>
      <c r="K110" s="201">
        <v>216500</v>
      </c>
      <c r="L110" s="175"/>
      <c r="M110" s="17"/>
      <c r="N110" s="17"/>
    </row>
    <row r="111" spans="1:14" s="12" customFormat="1">
      <c r="A111" s="87" t="s">
        <v>5</v>
      </c>
      <c r="B111" s="30">
        <f>C111+D111</f>
        <v>0</v>
      </c>
      <c r="C111" s="30"/>
      <c r="D111" s="30"/>
      <c r="E111" s="46">
        <f t="shared" si="19"/>
        <v>463579</v>
      </c>
      <c r="F111" s="127">
        <f>SUM(F112:F118)</f>
        <v>328823</v>
      </c>
      <c r="G111" s="127">
        <f>SUM(G112:G118)</f>
        <v>25556</v>
      </c>
      <c r="H111" s="127">
        <f>SUM(H112:H119)</f>
        <v>109200</v>
      </c>
      <c r="I111" s="127">
        <f>SUM(I112:I115)</f>
        <v>0</v>
      </c>
      <c r="J111" s="127">
        <f>SUM(J112:J119)</f>
        <v>112050</v>
      </c>
      <c r="K111" s="199">
        <f>SUM(K112:K119)</f>
        <v>337800</v>
      </c>
      <c r="L111" s="175"/>
      <c r="M111" s="17"/>
      <c r="N111" s="17"/>
    </row>
    <row r="112" spans="1:14" s="12" customFormat="1" ht="31.5">
      <c r="A112" s="88" t="s">
        <v>150</v>
      </c>
      <c r="B112" s="27"/>
      <c r="C112" s="23"/>
      <c r="D112" s="43"/>
      <c r="E112" s="75">
        <f t="shared" ref="E112" si="20">F112+G112</f>
        <v>14000</v>
      </c>
      <c r="F112" s="45">
        <v>14000</v>
      </c>
      <c r="G112" s="16"/>
      <c r="H112" s="16"/>
      <c r="I112" s="16"/>
      <c r="J112" s="16"/>
      <c r="K112" s="201"/>
      <c r="L112" s="177"/>
      <c r="M112" s="17"/>
      <c r="N112" s="17"/>
    </row>
    <row r="113" spans="1:14" s="12" customFormat="1" ht="31.5">
      <c r="A113" s="88" t="s">
        <v>151</v>
      </c>
      <c r="B113" s="27"/>
      <c r="C113" s="23"/>
      <c r="D113" s="43"/>
      <c r="E113" s="75">
        <f t="shared" ref="E113:E118" si="21">F113+G113</f>
        <v>89200</v>
      </c>
      <c r="F113" s="45">
        <v>89200</v>
      </c>
      <c r="G113" s="16"/>
      <c r="H113" s="16"/>
      <c r="I113" s="16"/>
      <c r="J113" s="16"/>
      <c r="K113" s="201"/>
      <c r="L113" s="177"/>
      <c r="M113" s="17"/>
      <c r="N113" s="17"/>
    </row>
    <row r="114" spans="1:14" s="12" customFormat="1">
      <c r="A114" s="101" t="s">
        <v>152</v>
      </c>
      <c r="B114" s="31"/>
      <c r="C114" s="23"/>
      <c r="D114" s="7"/>
      <c r="E114" s="75">
        <f t="shared" si="21"/>
        <v>64123</v>
      </c>
      <c r="F114" s="41">
        <v>64123</v>
      </c>
      <c r="G114" s="16"/>
      <c r="H114" s="16"/>
      <c r="I114" s="16"/>
      <c r="J114" s="16"/>
      <c r="K114" s="201"/>
      <c r="L114" s="175"/>
      <c r="M114" s="17"/>
      <c r="N114" s="17"/>
    </row>
    <row r="115" spans="1:14" s="12" customFormat="1" ht="110.25">
      <c r="A115" s="90" t="s">
        <v>149</v>
      </c>
      <c r="B115" s="31"/>
      <c r="C115" s="23"/>
      <c r="D115" s="7"/>
      <c r="E115" s="75">
        <f t="shared" si="21"/>
        <v>100000</v>
      </c>
      <c r="F115" s="45">
        <v>100000</v>
      </c>
      <c r="G115" s="16"/>
      <c r="H115" s="16"/>
      <c r="I115" s="16"/>
      <c r="J115" s="16"/>
      <c r="K115" s="201"/>
      <c r="L115" s="175" t="s">
        <v>202</v>
      </c>
      <c r="M115" s="17" t="s">
        <v>57</v>
      </c>
      <c r="N115" s="17"/>
    </row>
    <row r="116" spans="1:14" s="12" customFormat="1" ht="78.75">
      <c r="A116" s="90" t="s">
        <v>83</v>
      </c>
      <c r="B116" s="31"/>
      <c r="C116" s="23"/>
      <c r="D116" s="7"/>
      <c r="E116" s="75">
        <f t="shared" si="21"/>
        <v>486</v>
      </c>
      <c r="F116" s="45"/>
      <c r="G116" s="16">
        <v>486</v>
      </c>
      <c r="H116" s="16"/>
      <c r="I116" s="16"/>
      <c r="J116" s="16">
        <v>0</v>
      </c>
      <c r="K116" s="201">
        <v>0</v>
      </c>
      <c r="L116" s="175"/>
      <c r="M116" s="17"/>
      <c r="N116" s="17"/>
    </row>
    <row r="117" spans="1:14" s="12" customFormat="1" ht="63">
      <c r="A117" s="90" t="s">
        <v>99</v>
      </c>
      <c r="B117" s="31"/>
      <c r="C117" s="23"/>
      <c r="D117" s="7"/>
      <c r="E117" s="75">
        <f t="shared" si="21"/>
        <v>25070</v>
      </c>
      <c r="F117" s="45"/>
      <c r="G117" s="16">
        <v>25070</v>
      </c>
      <c r="H117" s="16"/>
      <c r="I117" s="16"/>
      <c r="J117" s="16">
        <v>39150</v>
      </c>
      <c r="K117" s="201">
        <v>264900</v>
      </c>
      <c r="L117" s="175"/>
      <c r="M117" s="17"/>
      <c r="N117" s="17"/>
    </row>
    <row r="118" spans="1:14" s="12" customFormat="1">
      <c r="A118" s="89" t="s">
        <v>185</v>
      </c>
      <c r="B118" s="31"/>
      <c r="C118" s="23"/>
      <c r="D118" s="7"/>
      <c r="E118" s="75">
        <f t="shared" si="21"/>
        <v>61500</v>
      </c>
      <c r="F118" s="45">
        <v>61500</v>
      </c>
      <c r="G118" s="16"/>
      <c r="H118" s="16"/>
      <c r="I118" s="16"/>
      <c r="J118" s="16"/>
      <c r="K118" s="201"/>
      <c r="L118" s="175"/>
      <c r="M118" s="17"/>
      <c r="N118" s="17"/>
    </row>
    <row r="119" spans="1:14" s="12" customFormat="1" ht="63">
      <c r="A119" s="89" t="s">
        <v>222</v>
      </c>
      <c r="B119" s="31"/>
      <c r="C119" s="23"/>
      <c r="D119" s="7"/>
      <c r="E119" s="75">
        <f>F119+G119+H119+I119</f>
        <v>109200</v>
      </c>
      <c r="F119" s="45"/>
      <c r="G119" s="16"/>
      <c r="H119" s="16">
        <v>109200</v>
      </c>
      <c r="I119" s="16"/>
      <c r="J119" s="16">
        <v>72900</v>
      </c>
      <c r="K119" s="201">
        <v>72900</v>
      </c>
      <c r="L119" s="175"/>
      <c r="M119" s="17"/>
      <c r="N119" s="17"/>
    </row>
    <row r="120" spans="1:14" s="12" customFormat="1">
      <c r="A120" s="87" t="s">
        <v>20</v>
      </c>
      <c r="B120" s="30">
        <f>C120+D120</f>
        <v>0</v>
      </c>
      <c r="C120" s="30"/>
      <c r="D120" s="30"/>
      <c r="E120" s="46">
        <f>F120+G120+H120+I120</f>
        <v>8969946.2199999988</v>
      </c>
      <c r="F120" s="127">
        <f t="shared" ref="F120:K120" si="22">SUM(F121:F132)</f>
        <v>4533999.22</v>
      </c>
      <c r="G120" s="127">
        <f t="shared" si="22"/>
        <v>3504247</v>
      </c>
      <c r="H120" s="127">
        <f t="shared" si="22"/>
        <v>931700</v>
      </c>
      <c r="I120" s="127">
        <f t="shared" si="22"/>
        <v>0</v>
      </c>
      <c r="J120" s="127">
        <f>SUM(J121:J132)</f>
        <v>621100</v>
      </c>
      <c r="K120" s="199">
        <f t="shared" si="22"/>
        <v>621100</v>
      </c>
      <c r="L120" s="175"/>
      <c r="M120" s="17"/>
      <c r="N120" s="17"/>
    </row>
    <row r="121" spans="1:14" s="12" customFormat="1" ht="94.5">
      <c r="A121" s="88" t="s">
        <v>154</v>
      </c>
      <c r="B121" s="27"/>
      <c r="C121" s="23"/>
      <c r="D121" s="43"/>
      <c r="E121" s="75">
        <f t="shared" ref="E121" si="23">F121+G121</f>
        <v>3500000</v>
      </c>
      <c r="F121" s="45"/>
      <c r="G121" s="16">
        <v>3500000</v>
      </c>
      <c r="H121" s="16"/>
      <c r="I121" s="16"/>
      <c r="J121" s="16"/>
      <c r="K121" s="201"/>
      <c r="L121" s="177"/>
      <c r="M121" s="17"/>
      <c r="N121" s="17"/>
    </row>
    <row r="122" spans="1:14" s="12" customFormat="1" ht="31.5">
      <c r="A122" s="89" t="s">
        <v>155</v>
      </c>
      <c r="B122" s="28"/>
      <c r="C122" s="28"/>
      <c r="D122" s="28"/>
      <c r="E122" s="75">
        <f t="shared" ref="E122:E131" si="24">F122+G122</f>
        <v>1000000</v>
      </c>
      <c r="F122" s="78">
        <v>1000000</v>
      </c>
      <c r="G122" s="126"/>
      <c r="H122" s="126"/>
      <c r="I122" s="126"/>
      <c r="J122" s="126"/>
      <c r="K122" s="202"/>
      <c r="L122" s="175" t="s">
        <v>188</v>
      </c>
      <c r="M122" s="17" t="s">
        <v>165</v>
      </c>
      <c r="N122" s="17"/>
    </row>
    <row r="123" spans="1:14" s="12" customFormat="1" ht="31.5">
      <c r="A123" s="100" t="s">
        <v>212</v>
      </c>
      <c r="B123" s="28"/>
      <c r="C123" s="28"/>
      <c r="D123" s="28"/>
      <c r="E123" s="75">
        <f t="shared" si="24"/>
        <v>1200000</v>
      </c>
      <c r="F123" s="129">
        <v>1200000</v>
      </c>
      <c r="G123" s="126"/>
      <c r="H123" s="126"/>
      <c r="I123" s="126"/>
      <c r="J123" s="126"/>
      <c r="K123" s="202"/>
      <c r="L123" s="175" t="s">
        <v>193</v>
      </c>
      <c r="M123" s="17" t="s">
        <v>165</v>
      </c>
      <c r="N123" s="17"/>
    </row>
    <row r="124" spans="1:14" s="12" customFormat="1" ht="31.5">
      <c r="A124" s="100" t="s">
        <v>153</v>
      </c>
      <c r="B124" s="28"/>
      <c r="C124" s="28"/>
      <c r="D124" s="28"/>
      <c r="E124" s="75">
        <f t="shared" si="24"/>
        <v>813999.22</v>
      </c>
      <c r="F124" s="129">
        <v>813999.22</v>
      </c>
      <c r="G124" s="126"/>
      <c r="H124" s="126"/>
      <c r="I124" s="126"/>
      <c r="J124" s="126"/>
      <c r="K124" s="202"/>
      <c r="L124" s="274"/>
      <c r="M124" s="17"/>
      <c r="N124" s="17"/>
    </row>
    <row r="125" spans="1:14" s="12" customFormat="1" ht="31.5">
      <c r="A125" s="113" t="s">
        <v>211</v>
      </c>
      <c r="B125" s="28"/>
      <c r="C125" s="28"/>
      <c r="D125" s="28"/>
      <c r="E125" s="75">
        <f t="shared" si="24"/>
        <v>1500000</v>
      </c>
      <c r="F125" s="129">
        <v>1500000</v>
      </c>
      <c r="G125" s="126"/>
      <c r="H125" s="126"/>
      <c r="I125" s="126"/>
      <c r="J125" s="126"/>
      <c r="K125" s="202"/>
      <c r="L125" s="175"/>
      <c r="M125" s="17"/>
      <c r="N125" s="17"/>
    </row>
    <row r="126" spans="1:14" s="12" customFormat="1" ht="78.75">
      <c r="A126" s="92" t="s">
        <v>83</v>
      </c>
      <c r="B126" s="28"/>
      <c r="C126" s="28"/>
      <c r="D126" s="28"/>
      <c r="E126" s="75">
        <f t="shared" si="24"/>
        <v>4247</v>
      </c>
      <c r="F126" s="129"/>
      <c r="G126" s="16">
        <v>4247</v>
      </c>
      <c r="H126" s="126"/>
      <c r="I126" s="126"/>
      <c r="J126" s="126"/>
      <c r="K126" s="202"/>
      <c r="L126" s="175"/>
      <c r="M126" s="17"/>
      <c r="N126" s="17"/>
    </row>
    <row r="127" spans="1:14" s="12" customFormat="1">
      <c r="A127" s="89" t="s">
        <v>185</v>
      </c>
      <c r="B127" s="28"/>
      <c r="C127" s="28"/>
      <c r="D127" s="28"/>
      <c r="E127" s="75">
        <f t="shared" si="24"/>
        <v>20000</v>
      </c>
      <c r="F127" s="257">
        <v>20000</v>
      </c>
      <c r="G127" s="126"/>
      <c r="H127" s="126"/>
      <c r="I127" s="126"/>
      <c r="J127" s="126"/>
      <c r="K127" s="202"/>
      <c r="L127" s="175"/>
      <c r="M127" s="17"/>
      <c r="N127" s="17"/>
    </row>
    <row r="128" spans="1:14" s="12" customFormat="1" ht="63">
      <c r="A128" s="92" t="s">
        <v>222</v>
      </c>
      <c r="B128" s="28"/>
      <c r="C128" s="28"/>
      <c r="D128" s="28"/>
      <c r="E128" s="75">
        <f>F128+G128+H128+I128</f>
        <v>931700</v>
      </c>
      <c r="F128" s="129"/>
      <c r="G128" s="126"/>
      <c r="H128" s="16">
        <v>931700</v>
      </c>
      <c r="I128" s="126"/>
      <c r="J128" s="16">
        <v>621100</v>
      </c>
      <c r="K128" s="201">
        <v>621100</v>
      </c>
      <c r="L128" s="175"/>
      <c r="M128" s="17"/>
      <c r="N128" s="17"/>
    </row>
    <row r="129" spans="1:14" s="12" customFormat="1">
      <c r="A129" s="92"/>
      <c r="B129" s="28"/>
      <c r="C129" s="28"/>
      <c r="D129" s="28"/>
      <c r="E129" s="75">
        <f t="shared" si="24"/>
        <v>0</v>
      </c>
      <c r="F129" s="129"/>
      <c r="G129" s="126"/>
      <c r="H129" s="126"/>
      <c r="I129" s="126"/>
      <c r="J129" s="126"/>
      <c r="K129" s="202"/>
      <c r="L129" s="175"/>
      <c r="M129" s="17"/>
      <c r="N129" s="17"/>
    </row>
    <row r="130" spans="1:14" s="12" customFormat="1">
      <c r="A130" s="287"/>
      <c r="B130" s="28"/>
      <c r="C130" s="28"/>
      <c r="D130" s="28"/>
      <c r="E130" s="75">
        <f t="shared" si="24"/>
        <v>0</v>
      </c>
      <c r="F130" s="257"/>
      <c r="G130" s="130"/>
      <c r="H130" s="126"/>
      <c r="I130" s="126"/>
      <c r="J130" s="126"/>
      <c r="K130" s="202"/>
      <c r="L130" s="175"/>
      <c r="M130" s="17"/>
      <c r="N130" s="17"/>
    </row>
    <row r="131" spans="1:14" s="12" customFormat="1">
      <c r="A131" s="288"/>
      <c r="B131" s="28"/>
      <c r="C131" s="28"/>
      <c r="D131" s="28"/>
      <c r="E131" s="75">
        <f t="shared" si="24"/>
        <v>0</v>
      </c>
      <c r="F131" s="258"/>
      <c r="G131" s="126"/>
      <c r="H131" s="126"/>
      <c r="I131" s="126"/>
      <c r="J131" s="126"/>
      <c r="K131" s="202"/>
      <c r="L131" s="175"/>
      <c r="M131" s="17"/>
      <c r="N131" s="17"/>
    </row>
    <row r="132" spans="1:14" s="270" customFormat="1">
      <c r="A132" s="289"/>
      <c r="B132" s="263"/>
      <c r="C132" s="263"/>
      <c r="D132" s="263"/>
      <c r="E132" s="267">
        <f>F132+G132+I132</f>
        <v>0</v>
      </c>
      <c r="F132" s="262"/>
      <c r="G132" s="271"/>
      <c r="H132" s="271"/>
      <c r="I132" s="262"/>
      <c r="J132" s="271"/>
      <c r="K132" s="290"/>
      <c r="L132" s="272"/>
      <c r="M132" s="269"/>
      <c r="N132" s="269"/>
    </row>
    <row r="133" spans="1:14" s="12" customFormat="1">
      <c r="A133" s="87" t="s">
        <v>30</v>
      </c>
      <c r="B133" s="30">
        <f>C133+D133</f>
        <v>0</v>
      </c>
      <c r="C133" s="30"/>
      <c r="D133" s="30"/>
      <c r="E133" s="46">
        <f>F133+G133+H133+I133</f>
        <v>1822202</v>
      </c>
      <c r="F133" s="127">
        <f>SUM(F134:F139)</f>
        <v>555400</v>
      </c>
      <c r="G133" s="127">
        <f>SUM(G134:G139)</f>
        <v>35962</v>
      </c>
      <c r="H133" s="127">
        <f>SUM(H134:H140)</f>
        <v>218400</v>
      </c>
      <c r="I133" s="127">
        <f>SUM(I134:I139)</f>
        <v>1012440</v>
      </c>
      <c r="J133" s="127">
        <f>SUM(J134:J140)</f>
        <v>200330</v>
      </c>
      <c r="K133" s="199">
        <f>SUM(K134:K140)</f>
        <v>516450</v>
      </c>
      <c r="L133" s="175"/>
      <c r="M133" s="17"/>
      <c r="N133" s="17"/>
    </row>
    <row r="134" spans="1:14" s="12" customFormat="1" ht="31.5">
      <c r="A134" s="249" t="s">
        <v>156</v>
      </c>
      <c r="B134" s="27"/>
      <c r="C134" s="23"/>
      <c r="D134" s="43"/>
      <c r="E134" s="75">
        <f t="shared" ref="E134" si="25">F134+G134</f>
        <v>285400</v>
      </c>
      <c r="F134" s="234">
        <v>285400</v>
      </c>
      <c r="G134" s="16"/>
      <c r="H134" s="16"/>
      <c r="I134" s="16"/>
      <c r="J134" s="16"/>
      <c r="K134" s="201"/>
      <c r="L134" s="177"/>
      <c r="M134" s="17"/>
      <c r="N134" s="17"/>
    </row>
    <row r="135" spans="1:14" s="12" customFormat="1" ht="78.75">
      <c r="A135" s="96" t="s">
        <v>159</v>
      </c>
      <c r="B135" s="31"/>
      <c r="C135" s="26"/>
      <c r="D135" s="7"/>
      <c r="E135" s="75">
        <f t="shared" ref="E135:E138" si="26">F135+G135</f>
        <v>-100000</v>
      </c>
      <c r="F135" s="259">
        <v>-100000</v>
      </c>
      <c r="G135" s="16"/>
      <c r="H135" s="16"/>
      <c r="I135" s="16"/>
      <c r="J135" s="16"/>
      <c r="K135" s="201"/>
      <c r="L135" s="175" t="s">
        <v>188</v>
      </c>
      <c r="M135" s="17" t="s">
        <v>57</v>
      </c>
      <c r="N135" s="17"/>
    </row>
    <row r="136" spans="1:14" s="12" customFormat="1" ht="78.75">
      <c r="A136" s="249" t="s">
        <v>83</v>
      </c>
      <c r="B136" s="31"/>
      <c r="C136" s="26"/>
      <c r="D136" s="7"/>
      <c r="E136" s="75">
        <f t="shared" si="26"/>
        <v>972</v>
      </c>
      <c r="F136" s="260"/>
      <c r="G136" s="16">
        <v>972</v>
      </c>
      <c r="H136" s="16"/>
      <c r="I136" s="16"/>
      <c r="J136" s="16"/>
      <c r="K136" s="201"/>
      <c r="L136" s="175"/>
      <c r="M136" s="17"/>
      <c r="N136" s="17"/>
    </row>
    <row r="137" spans="1:14" s="12" customFormat="1" ht="63">
      <c r="A137" s="92" t="s">
        <v>99</v>
      </c>
      <c r="B137" s="31"/>
      <c r="C137" s="15"/>
      <c r="D137" s="7"/>
      <c r="E137" s="75">
        <f>F137+G137</f>
        <v>34990</v>
      </c>
      <c r="F137" s="78"/>
      <c r="G137" s="16">
        <v>34990</v>
      </c>
      <c r="H137" s="16"/>
      <c r="I137" s="16"/>
      <c r="J137" s="16">
        <v>54730</v>
      </c>
      <c r="K137" s="201">
        <v>370850</v>
      </c>
      <c r="L137" s="175"/>
      <c r="M137" s="17"/>
      <c r="N137" s="17"/>
    </row>
    <row r="138" spans="1:14" s="12" customFormat="1">
      <c r="A138" s="89" t="s">
        <v>185</v>
      </c>
      <c r="B138" s="31"/>
      <c r="C138" s="15"/>
      <c r="D138" s="7"/>
      <c r="E138" s="75">
        <f t="shared" si="26"/>
        <v>370000</v>
      </c>
      <c r="F138" s="78">
        <v>370000</v>
      </c>
      <c r="G138" s="16"/>
      <c r="H138" s="16"/>
      <c r="I138" s="16"/>
      <c r="J138" s="16"/>
      <c r="K138" s="201"/>
      <c r="L138" s="175"/>
      <c r="M138" s="17"/>
      <c r="N138" s="17"/>
    </row>
    <row r="139" spans="1:14" s="270" customFormat="1" ht="31.5">
      <c r="A139" s="89" t="s">
        <v>228</v>
      </c>
      <c r="B139" s="264"/>
      <c r="C139" s="265">
        <v>0</v>
      </c>
      <c r="D139" s="266"/>
      <c r="E139" s="75">
        <f>F139+G139+I139</f>
        <v>1012440</v>
      </c>
      <c r="F139" s="234"/>
      <c r="G139" s="129"/>
      <c r="H139" s="129"/>
      <c r="I139" s="129">
        <v>1012440</v>
      </c>
      <c r="J139" s="129"/>
      <c r="K139" s="211"/>
      <c r="L139" s="268"/>
      <c r="M139" s="269"/>
      <c r="N139" s="269"/>
    </row>
    <row r="140" spans="1:14" s="270" customFormat="1" ht="63">
      <c r="A140" s="89" t="s">
        <v>222</v>
      </c>
      <c r="B140" s="264"/>
      <c r="C140" s="265"/>
      <c r="D140" s="266"/>
      <c r="E140" s="75">
        <f>F140+G140+H140+I140</f>
        <v>218400</v>
      </c>
      <c r="F140" s="234"/>
      <c r="G140" s="129"/>
      <c r="H140" s="129">
        <v>218400</v>
      </c>
      <c r="I140" s="129"/>
      <c r="J140" s="129">
        <v>145600</v>
      </c>
      <c r="K140" s="211">
        <v>145600</v>
      </c>
      <c r="L140" s="268"/>
      <c r="M140" s="269"/>
      <c r="N140" s="269"/>
    </row>
    <row r="141" spans="1:14">
      <c r="A141" s="102" t="s">
        <v>6</v>
      </c>
      <c r="B141" s="50">
        <f>C141+D141</f>
        <v>0</v>
      </c>
      <c r="C141" s="50"/>
      <c r="D141" s="50"/>
      <c r="E141" s="46">
        <f>F141+G141+H141+I141</f>
        <v>12575437</v>
      </c>
      <c r="F141" s="127">
        <f>SUM(F142:F149)</f>
        <v>6340000</v>
      </c>
      <c r="G141" s="127">
        <f>SUM(G142:G147)</f>
        <v>104577</v>
      </c>
      <c r="H141" s="127">
        <f>SUM(H142:H146)</f>
        <v>0</v>
      </c>
      <c r="I141" s="127">
        <f>SUM(I142:I146)</f>
        <v>6130860</v>
      </c>
      <c r="J141" s="127">
        <f>SUM(J142:J147)</f>
        <v>156440</v>
      </c>
      <c r="K141" s="199">
        <f>SUM(K142:K146)</f>
        <v>1059585</v>
      </c>
      <c r="L141" s="175"/>
    </row>
    <row r="142" spans="1:14" s="12" customFormat="1" ht="94.5">
      <c r="A142" s="88" t="s">
        <v>157</v>
      </c>
      <c r="B142" s="27"/>
      <c r="C142" s="23"/>
      <c r="D142" s="43"/>
      <c r="E142" s="75">
        <f t="shared" ref="E142" si="27">F142+G142</f>
        <v>2840000</v>
      </c>
      <c r="F142" s="125">
        <v>2840000</v>
      </c>
      <c r="G142" s="16"/>
      <c r="H142" s="16"/>
      <c r="I142" s="16"/>
      <c r="J142" s="16"/>
      <c r="K142" s="201"/>
      <c r="L142" s="177" t="s">
        <v>203</v>
      </c>
      <c r="M142" s="17" t="s">
        <v>57</v>
      </c>
      <c r="N142" s="17"/>
    </row>
    <row r="143" spans="1:14" ht="31.5">
      <c r="A143" s="100" t="s">
        <v>158</v>
      </c>
      <c r="B143" s="31"/>
      <c r="C143" s="65"/>
      <c r="D143" s="23"/>
      <c r="E143" s="75">
        <f>F143+G143</f>
        <v>3500000</v>
      </c>
      <c r="F143" s="41">
        <v>3500000</v>
      </c>
      <c r="G143" s="45"/>
      <c r="H143" s="16"/>
      <c r="I143" s="16"/>
      <c r="J143" s="16"/>
      <c r="K143" s="201"/>
      <c r="L143" s="175" t="s">
        <v>204</v>
      </c>
      <c r="M143" s="17" t="s">
        <v>57</v>
      </c>
    </row>
    <row r="144" spans="1:14" ht="78.75">
      <c r="A144" s="247" t="s">
        <v>83</v>
      </c>
      <c r="B144" s="31"/>
      <c r="C144" s="65"/>
      <c r="D144" s="23"/>
      <c r="E144" s="75">
        <f>F144+G144</f>
        <v>4557</v>
      </c>
      <c r="F144" s="78"/>
      <c r="G144" s="45">
        <v>4557</v>
      </c>
      <c r="H144" s="16"/>
      <c r="I144" s="16"/>
      <c r="J144" s="16"/>
      <c r="K144" s="201"/>
      <c r="L144" s="175"/>
      <c r="M144" s="17"/>
    </row>
    <row r="145" spans="1:15" ht="63">
      <c r="A145" s="88" t="s">
        <v>99</v>
      </c>
      <c r="B145" s="31"/>
      <c r="C145" s="65"/>
      <c r="D145" s="23"/>
      <c r="E145" s="75">
        <f>F145+G145</f>
        <v>100020</v>
      </c>
      <c r="F145" s="41"/>
      <c r="G145" s="45">
        <v>100020</v>
      </c>
      <c r="H145" s="16"/>
      <c r="I145" s="16"/>
      <c r="J145" s="16">
        <v>156440</v>
      </c>
      <c r="K145" s="201">
        <v>1059585</v>
      </c>
      <c r="L145" s="275"/>
      <c r="M145" s="17"/>
    </row>
    <row r="146" spans="1:15" ht="31.5">
      <c r="A146" s="204" t="s">
        <v>228</v>
      </c>
      <c r="B146" s="31"/>
      <c r="C146" s="65"/>
      <c r="D146" s="23"/>
      <c r="E146" s="75">
        <f>F146+G146+I146</f>
        <v>6130860</v>
      </c>
      <c r="F146" s="41"/>
      <c r="G146" s="45"/>
      <c r="H146" s="16"/>
      <c r="I146" s="16">
        <v>6130860</v>
      </c>
      <c r="J146" s="16"/>
      <c r="K146" s="201"/>
      <c r="L146" s="175"/>
      <c r="M146" s="17"/>
    </row>
    <row r="147" spans="1:15">
      <c r="A147" s="100"/>
      <c r="B147" s="31"/>
      <c r="C147" s="65"/>
      <c r="D147" s="23"/>
      <c r="E147" s="75">
        <f>F147+G147+H147+I147</f>
        <v>0</v>
      </c>
      <c r="F147" s="41"/>
      <c r="G147" s="45"/>
      <c r="H147" s="16"/>
      <c r="I147" s="133"/>
      <c r="J147" s="16"/>
      <c r="K147" s="201"/>
      <c r="L147" s="175"/>
      <c r="M147" s="17"/>
    </row>
    <row r="148" spans="1:15">
      <c r="A148" s="100"/>
      <c r="B148" s="31"/>
      <c r="C148" s="65"/>
      <c r="D148" s="23"/>
      <c r="E148" s="75">
        <f>F148</f>
        <v>0</v>
      </c>
      <c r="F148" s="78"/>
      <c r="G148" s="45"/>
      <c r="H148" s="16"/>
      <c r="I148" s="133"/>
      <c r="J148" s="16"/>
      <c r="K148" s="201"/>
      <c r="L148" s="175"/>
      <c r="M148" s="17"/>
    </row>
    <row r="149" spans="1:15">
      <c r="A149" s="291"/>
      <c r="B149" s="64"/>
      <c r="C149" s="66"/>
      <c r="D149" s="63"/>
      <c r="E149" s="75">
        <f>F149+G149+I149</f>
        <v>0</v>
      </c>
      <c r="F149" s="261"/>
      <c r="G149" s="45"/>
      <c r="H149" s="16"/>
      <c r="I149" s="133"/>
      <c r="J149" s="16"/>
      <c r="K149" s="201"/>
      <c r="L149" s="175"/>
      <c r="M149" s="17"/>
    </row>
    <row r="150" spans="1:15" s="12" customFormat="1">
      <c r="A150" s="103" t="s">
        <v>10</v>
      </c>
      <c r="B150" s="80"/>
      <c r="C150" s="80"/>
      <c r="D150" s="80"/>
      <c r="E150" s="81">
        <f t="shared" ref="E150:K150" si="28">E27+E7+E29+E50+E56+E74+E84+E86+E88+E98+E103+E111+E120+E133+E141</f>
        <v>845017089.73000002</v>
      </c>
      <c r="F150" s="134">
        <f t="shared" si="28"/>
        <v>352894694.87000006</v>
      </c>
      <c r="G150" s="134">
        <f t="shared" si="28"/>
        <v>54186328.859999999</v>
      </c>
      <c r="H150" s="134">
        <f t="shared" si="28"/>
        <v>6426066</v>
      </c>
      <c r="I150" s="134">
        <f t="shared" si="28"/>
        <v>431510000</v>
      </c>
      <c r="J150" s="134">
        <f t="shared" si="28"/>
        <v>35170550</v>
      </c>
      <c r="K150" s="206">
        <f t="shared" si="28"/>
        <v>51833000</v>
      </c>
      <c r="L150" s="178"/>
      <c r="M150" s="17"/>
      <c r="N150" s="17"/>
    </row>
    <row r="151" spans="1:15" s="12" customFormat="1">
      <c r="A151" s="226" t="s">
        <v>17</v>
      </c>
      <c r="B151" s="227">
        <f>C151+D151</f>
        <v>6009146124</v>
      </c>
      <c r="C151" s="229">
        <f t="shared" ref="C151:K151" si="29">C5+C150</f>
        <v>4113157324</v>
      </c>
      <c r="D151" s="229">
        <f t="shared" si="29"/>
        <v>1895988800</v>
      </c>
      <c r="E151" s="228">
        <f>E5+E150</f>
        <v>6854163213.7299995</v>
      </c>
      <c r="F151" s="229">
        <f t="shared" si="29"/>
        <v>4466052018.8699999</v>
      </c>
      <c r="G151" s="229">
        <f t="shared" si="29"/>
        <v>1950175128.8599999</v>
      </c>
      <c r="H151" s="229">
        <f t="shared" si="29"/>
        <v>6426066</v>
      </c>
      <c r="I151" s="229">
        <f t="shared" si="29"/>
        <v>431510000</v>
      </c>
      <c r="J151" s="229">
        <f t="shared" si="29"/>
        <v>5243581306</v>
      </c>
      <c r="K151" s="230">
        <f t="shared" si="29"/>
        <v>5283803910</v>
      </c>
      <c r="L151" s="179"/>
      <c r="M151" s="17"/>
      <c r="N151" s="17"/>
      <c r="O151" s="17"/>
    </row>
    <row r="152" spans="1:15" s="12" customFormat="1">
      <c r="A152" s="104"/>
      <c r="B152" s="28"/>
      <c r="C152" s="28"/>
      <c r="D152" s="28"/>
      <c r="E152" s="48"/>
      <c r="F152" s="126"/>
      <c r="G152" s="135"/>
      <c r="H152" s="126"/>
      <c r="I152" s="126"/>
      <c r="J152" s="126"/>
      <c r="K152" s="202"/>
      <c r="L152" s="175"/>
      <c r="M152" s="17"/>
      <c r="N152" s="17"/>
      <c r="O152" s="17"/>
    </row>
    <row r="153" spans="1:15" s="12" customFormat="1" ht="63">
      <c r="A153" s="105" t="s">
        <v>9</v>
      </c>
      <c r="B153" s="32"/>
      <c r="C153" s="32"/>
      <c r="D153" s="32">
        <v>6518334.7539999997</v>
      </c>
      <c r="E153" s="4" t="s">
        <v>69</v>
      </c>
      <c r="F153" s="16" t="s">
        <v>7</v>
      </c>
      <c r="G153" s="41" t="s">
        <v>21</v>
      </c>
      <c r="H153" s="16" t="s">
        <v>25</v>
      </c>
      <c r="I153" s="16" t="s">
        <v>26</v>
      </c>
      <c r="J153" s="136" t="s">
        <v>49</v>
      </c>
      <c r="K153" s="207" t="s">
        <v>53</v>
      </c>
      <c r="L153" s="175"/>
      <c r="M153" s="17"/>
      <c r="N153" s="17"/>
    </row>
    <row r="154" spans="1:15" s="12" customFormat="1">
      <c r="A154" s="106" t="s">
        <v>32</v>
      </c>
      <c r="B154" s="55">
        <f>C154+D154</f>
        <v>5183462642</v>
      </c>
      <c r="C154" s="56">
        <f>3251396542+36077300</f>
        <v>3287473842</v>
      </c>
      <c r="D154" s="56">
        <f>1895988800</f>
        <v>1895988800</v>
      </c>
      <c r="E154" s="57">
        <f>F154+G154</f>
        <v>5183462642</v>
      </c>
      <c r="F154" s="56">
        <f>3251396542+36077300</f>
        <v>3287473842</v>
      </c>
      <c r="G154" s="56">
        <f>1895988800</f>
        <v>1895988800</v>
      </c>
      <c r="H154" s="56">
        <v>0</v>
      </c>
      <c r="I154" s="56">
        <v>0</v>
      </c>
      <c r="J154" s="56">
        <v>5066451809</v>
      </c>
      <c r="K154" s="208">
        <v>5116153209</v>
      </c>
      <c r="L154" s="180"/>
      <c r="M154" s="17"/>
      <c r="N154" s="76"/>
    </row>
    <row r="155" spans="1:15" s="12" customFormat="1">
      <c r="A155" s="107" t="s">
        <v>11</v>
      </c>
      <c r="B155" s="58">
        <f>C155+D155</f>
        <v>0</v>
      </c>
      <c r="C155" s="58">
        <v>0</v>
      </c>
      <c r="D155" s="58">
        <v>0</v>
      </c>
      <c r="E155" s="59">
        <f>F155+G155+H155+I155</f>
        <v>303164458.51999998</v>
      </c>
      <c r="F155" s="137">
        <f>F156</f>
        <v>2136332</v>
      </c>
      <c r="G155" s="137">
        <f>SUM(G156:G156)</f>
        <v>16082060.52</v>
      </c>
      <c r="H155" s="137">
        <f>SUM(H156:H156)</f>
        <v>6426066</v>
      </c>
      <c r="I155" s="137">
        <f>SUM(I156:I156)</f>
        <v>278520000</v>
      </c>
      <c r="J155" s="137">
        <f>SUM(J156:J156)</f>
        <v>35170550</v>
      </c>
      <c r="K155" s="209">
        <f>SUM(K156:K156)</f>
        <v>51833000</v>
      </c>
      <c r="L155" s="181"/>
      <c r="M155" s="17"/>
      <c r="N155" s="17"/>
    </row>
    <row r="156" spans="1:15" s="12" customFormat="1">
      <c r="A156" s="108" t="s">
        <v>65</v>
      </c>
      <c r="B156" s="60"/>
      <c r="C156" s="61">
        <f>SUM(C157:C192)</f>
        <v>0</v>
      </c>
      <c r="D156" s="61">
        <f>SUM(D157:D192)</f>
        <v>0</v>
      </c>
      <c r="E156" s="61">
        <f>F156+G156+H156+I156</f>
        <v>303164458.51999998</v>
      </c>
      <c r="F156" s="138">
        <f>SUM(F157:F192)</f>
        <v>2136332</v>
      </c>
      <c r="G156" s="138">
        <f>SUM(G157:G192)</f>
        <v>16082060.52</v>
      </c>
      <c r="H156" s="138">
        <f t="shared" ref="H156:K156" si="30">SUM(H157:H192)</f>
        <v>6426066</v>
      </c>
      <c r="I156" s="138">
        <f t="shared" si="30"/>
        <v>278520000</v>
      </c>
      <c r="J156" s="138">
        <f>SUM(J157:J192)</f>
        <v>35170550</v>
      </c>
      <c r="K156" s="210">
        <f t="shared" si="30"/>
        <v>51833000</v>
      </c>
      <c r="L156" s="182"/>
      <c r="M156" s="17"/>
      <c r="N156" s="17"/>
    </row>
    <row r="157" spans="1:15" s="12" customFormat="1" ht="78.75">
      <c r="A157" s="109" t="s">
        <v>83</v>
      </c>
      <c r="B157" s="27"/>
      <c r="C157" s="23"/>
      <c r="D157" s="42"/>
      <c r="E157" s="75">
        <f>F157+G157+H157+I157</f>
        <v>14900</v>
      </c>
      <c r="F157" s="45"/>
      <c r="G157" s="16">
        <v>14900</v>
      </c>
      <c r="H157" s="16"/>
      <c r="I157" s="16"/>
      <c r="J157" s="125">
        <v>0</v>
      </c>
      <c r="K157" s="200">
        <v>0</v>
      </c>
      <c r="L157" s="176" t="s">
        <v>161</v>
      </c>
      <c r="M157" s="243" t="s">
        <v>60</v>
      </c>
      <c r="N157" s="17"/>
    </row>
    <row r="158" spans="1:15" s="12" customFormat="1" ht="63">
      <c r="A158" s="88" t="s">
        <v>99</v>
      </c>
      <c r="B158" s="27"/>
      <c r="C158" s="23"/>
      <c r="D158" s="42"/>
      <c r="E158" s="75">
        <f t="shared" ref="E158:E162" si="31">F158+G158</f>
        <v>315200</v>
      </c>
      <c r="F158" s="45"/>
      <c r="G158" s="16">
        <v>315200</v>
      </c>
      <c r="H158" s="16"/>
      <c r="I158" s="16"/>
      <c r="J158" s="125">
        <v>492800</v>
      </c>
      <c r="K158" s="200">
        <v>3337700</v>
      </c>
      <c r="L158" s="176" t="s">
        <v>162</v>
      </c>
      <c r="M158" s="243" t="s">
        <v>60</v>
      </c>
      <c r="N158" s="17"/>
    </row>
    <row r="159" spans="1:15" s="12" customFormat="1" ht="94.5">
      <c r="A159" s="282" t="s">
        <v>119</v>
      </c>
      <c r="B159" s="27"/>
      <c r="C159" s="23"/>
      <c r="D159" s="43"/>
      <c r="E159" s="75">
        <f t="shared" si="31"/>
        <v>112500</v>
      </c>
      <c r="F159" s="45"/>
      <c r="G159" s="16">
        <v>112500</v>
      </c>
      <c r="H159" s="16"/>
      <c r="I159" s="16"/>
      <c r="J159" s="16"/>
      <c r="K159" s="201"/>
      <c r="L159" s="177" t="s">
        <v>120</v>
      </c>
      <c r="M159" s="243" t="s">
        <v>60</v>
      </c>
      <c r="N159" s="17"/>
    </row>
    <row r="160" spans="1:15" s="12" customFormat="1" ht="110.25">
      <c r="A160" s="282" t="s">
        <v>122</v>
      </c>
      <c r="B160" s="27"/>
      <c r="C160" s="23"/>
      <c r="D160" s="43"/>
      <c r="E160" s="75">
        <f t="shared" si="31"/>
        <v>112500</v>
      </c>
      <c r="F160" s="45"/>
      <c r="G160" s="41">
        <v>112500</v>
      </c>
      <c r="H160" s="16"/>
      <c r="I160" s="16"/>
      <c r="J160" s="16"/>
      <c r="K160" s="201"/>
      <c r="L160" s="177" t="s">
        <v>121</v>
      </c>
      <c r="M160" s="243" t="s">
        <v>60</v>
      </c>
      <c r="N160" s="17"/>
    </row>
    <row r="161" spans="1:14" s="12" customFormat="1" ht="78.75">
      <c r="A161" s="282" t="s">
        <v>94</v>
      </c>
      <c r="B161" s="27"/>
      <c r="C161" s="23"/>
      <c r="D161" s="43"/>
      <c r="E161" s="75">
        <f t="shared" si="31"/>
        <v>22500</v>
      </c>
      <c r="F161" s="45"/>
      <c r="G161" s="16">
        <v>22500</v>
      </c>
      <c r="H161" s="16"/>
      <c r="I161" s="16"/>
      <c r="J161" s="16"/>
      <c r="K161" s="201"/>
      <c r="L161" s="177" t="s">
        <v>95</v>
      </c>
      <c r="M161" s="243" t="s">
        <v>60</v>
      </c>
      <c r="N161" s="17"/>
    </row>
    <row r="162" spans="1:14" s="12" customFormat="1" ht="141.75">
      <c r="A162" s="282" t="s">
        <v>98</v>
      </c>
      <c r="B162" s="27"/>
      <c r="C162" s="23"/>
      <c r="D162" s="43"/>
      <c r="E162" s="75">
        <f t="shared" si="31"/>
        <v>8100</v>
      </c>
      <c r="F162" s="45"/>
      <c r="G162" s="129">
        <v>8100</v>
      </c>
      <c r="H162" s="16"/>
      <c r="I162" s="16"/>
      <c r="J162" s="16"/>
      <c r="K162" s="201"/>
      <c r="L162" s="177" t="s">
        <v>97</v>
      </c>
      <c r="M162" s="243" t="s">
        <v>60</v>
      </c>
      <c r="N162" s="17"/>
    </row>
    <row r="163" spans="1:14" ht="78.75">
      <c r="A163" s="286" t="s">
        <v>78</v>
      </c>
      <c r="B163" s="31"/>
      <c r="C163" s="41"/>
      <c r="D163" s="15"/>
      <c r="E163" s="75">
        <f>F163+G163+H163+I163</f>
        <v>112500</v>
      </c>
      <c r="F163" s="125"/>
      <c r="G163" s="41">
        <v>112500</v>
      </c>
      <c r="H163" s="16"/>
      <c r="I163" s="16"/>
      <c r="J163" s="16"/>
      <c r="K163" s="201"/>
      <c r="L163" s="252" t="s">
        <v>77</v>
      </c>
      <c r="M163" s="243" t="s">
        <v>60</v>
      </c>
    </row>
    <row r="164" spans="1:14" s="12" customFormat="1" ht="110.25">
      <c r="A164" s="286" t="s">
        <v>90</v>
      </c>
      <c r="B164" s="27"/>
      <c r="C164" s="23"/>
      <c r="D164" s="43"/>
      <c r="E164" s="75">
        <f>F164+G164</f>
        <v>225000</v>
      </c>
      <c r="F164" s="45"/>
      <c r="G164" s="16">
        <v>225000</v>
      </c>
      <c r="H164" s="16"/>
      <c r="I164" s="16"/>
      <c r="J164" s="16">
        <v>0</v>
      </c>
      <c r="K164" s="201">
        <v>0</v>
      </c>
      <c r="L164" s="252" t="s">
        <v>91</v>
      </c>
      <c r="M164" s="243" t="s">
        <v>60</v>
      </c>
      <c r="N164" s="17"/>
    </row>
    <row r="165" spans="1:14" ht="94.5">
      <c r="A165" s="286" t="s">
        <v>123</v>
      </c>
      <c r="B165" s="27"/>
      <c r="C165" s="27"/>
      <c r="D165" s="27"/>
      <c r="E165" s="75">
        <f t="shared" ref="E165" si="32">F165+G165</f>
        <v>37300</v>
      </c>
      <c r="F165" s="132"/>
      <c r="G165" s="16">
        <v>37300</v>
      </c>
      <c r="H165" s="126"/>
      <c r="I165" s="16"/>
      <c r="J165" s="16">
        <v>39200</v>
      </c>
      <c r="K165" s="201">
        <v>374200</v>
      </c>
      <c r="L165" s="175" t="s">
        <v>124</v>
      </c>
      <c r="M165" s="243" t="s">
        <v>60</v>
      </c>
    </row>
    <row r="166" spans="1:14" s="12" customFormat="1" ht="78.75">
      <c r="A166" s="282" t="s">
        <v>84</v>
      </c>
      <c r="B166" s="27"/>
      <c r="C166" s="23"/>
      <c r="D166" s="43"/>
      <c r="E166" s="75">
        <f>F166+G166</f>
        <v>80300</v>
      </c>
      <c r="F166" s="45"/>
      <c r="G166" s="129">
        <v>80300</v>
      </c>
      <c r="H166" s="16"/>
      <c r="I166" s="16"/>
      <c r="J166" s="16"/>
      <c r="K166" s="201"/>
      <c r="L166" s="177" t="s">
        <v>85</v>
      </c>
      <c r="M166" s="243" t="s">
        <v>60</v>
      </c>
      <c r="N166" s="17"/>
    </row>
    <row r="167" spans="1:14" ht="141.75">
      <c r="A167" s="283" t="s">
        <v>61</v>
      </c>
      <c r="B167" s="34"/>
      <c r="C167" s="34"/>
      <c r="D167" s="34"/>
      <c r="E167" s="75">
        <f>F167+G167+H167+I167</f>
        <v>167900</v>
      </c>
      <c r="F167" s="129"/>
      <c r="G167" s="125">
        <v>167900</v>
      </c>
      <c r="H167" s="126"/>
      <c r="I167" s="126"/>
      <c r="J167" s="125"/>
      <c r="K167" s="200"/>
      <c r="L167" s="177" t="s">
        <v>62</v>
      </c>
      <c r="M167" s="243" t="s">
        <v>60</v>
      </c>
    </row>
    <row r="168" spans="1:14" ht="126">
      <c r="A168" s="284" t="s">
        <v>63</v>
      </c>
      <c r="B168" s="27"/>
      <c r="C168" s="15"/>
      <c r="D168" s="7"/>
      <c r="E168" s="75">
        <f t="shared" ref="E168:E192" si="33">F168+G168+H168+I168</f>
        <v>337500</v>
      </c>
      <c r="F168" s="125"/>
      <c r="G168" s="129">
        <v>337500</v>
      </c>
      <c r="H168" s="126"/>
      <c r="I168" s="16"/>
      <c r="J168" s="16"/>
      <c r="K168" s="201"/>
      <c r="L168" s="177" t="s">
        <v>64</v>
      </c>
      <c r="M168" s="243" t="s">
        <v>60</v>
      </c>
    </row>
    <row r="169" spans="1:14" ht="126">
      <c r="A169" s="89" t="s">
        <v>58</v>
      </c>
      <c r="B169" s="31"/>
      <c r="C169" s="16"/>
      <c r="D169" s="7"/>
      <c r="E169" s="75">
        <f t="shared" si="33"/>
        <v>2959300</v>
      </c>
      <c r="F169" s="125"/>
      <c r="G169" s="242">
        <v>2959300</v>
      </c>
      <c r="H169" s="126"/>
      <c r="I169" s="126"/>
      <c r="J169" s="16"/>
      <c r="K169" s="201"/>
      <c r="L169" s="177" t="s">
        <v>59</v>
      </c>
      <c r="M169" s="243" t="s">
        <v>60</v>
      </c>
    </row>
    <row r="170" spans="1:14" ht="78.75">
      <c r="A170" s="89" t="s">
        <v>101</v>
      </c>
      <c r="B170" s="31"/>
      <c r="C170" s="16"/>
      <c r="D170" s="7"/>
      <c r="E170" s="75">
        <f t="shared" si="33"/>
        <v>2504050</v>
      </c>
      <c r="F170" s="125"/>
      <c r="G170" s="129">
        <v>2504050</v>
      </c>
      <c r="H170" s="126"/>
      <c r="I170" s="126"/>
      <c r="J170" s="16">
        <v>2504050</v>
      </c>
      <c r="K170" s="201"/>
      <c r="L170" s="175" t="s">
        <v>100</v>
      </c>
      <c r="M170" s="243" t="s">
        <v>60</v>
      </c>
    </row>
    <row r="171" spans="1:14" ht="78.75">
      <c r="A171" s="89" t="s">
        <v>80</v>
      </c>
      <c r="B171" s="280"/>
      <c r="C171" s="129"/>
      <c r="D171" s="281"/>
      <c r="E171" s="75">
        <f>F171+G171+H171+I171</f>
        <v>10101400</v>
      </c>
      <c r="F171" s="125"/>
      <c r="G171" s="129">
        <v>10101400</v>
      </c>
      <c r="H171" s="131"/>
      <c r="I171" s="131"/>
      <c r="J171" s="129">
        <v>10224900</v>
      </c>
      <c r="K171" s="211">
        <v>9502200</v>
      </c>
      <c r="L171" s="176" t="s">
        <v>79</v>
      </c>
      <c r="M171" s="243" t="s">
        <v>60</v>
      </c>
    </row>
    <row r="172" spans="1:14" ht="110.25">
      <c r="A172" s="89" t="s">
        <v>89</v>
      </c>
      <c r="B172" s="31"/>
      <c r="C172" s="16"/>
      <c r="D172" s="7"/>
      <c r="E172" s="75">
        <f t="shared" si="33"/>
        <v>-10408800</v>
      </c>
      <c r="F172" s="129"/>
      <c r="G172" s="129">
        <v>-10408800</v>
      </c>
      <c r="H172" s="131"/>
      <c r="I172" s="131"/>
      <c r="J172" s="129">
        <v>-10408800</v>
      </c>
      <c r="K172" s="211">
        <v>-10408800</v>
      </c>
      <c r="L172" s="175" t="s">
        <v>88</v>
      </c>
      <c r="M172" s="243" t="s">
        <v>60</v>
      </c>
    </row>
    <row r="173" spans="1:14" ht="78.75">
      <c r="A173" s="89" t="s">
        <v>76</v>
      </c>
      <c r="B173" s="31"/>
      <c r="C173" s="16"/>
      <c r="D173" s="7"/>
      <c r="E173" s="75">
        <f t="shared" si="33"/>
        <v>229000</v>
      </c>
      <c r="F173" s="125"/>
      <c r="G173" s="129">
        <v>229000</v>
      </c>
      <c r="H173" s="126"/>
      <c r="I173" s="126"/>
      <c r="J173" s="16">
        <v>229000</v>
      </c>
      <c r="K173" s="201">
        <v>229000</v>
      </c>
      <c r="L173" s="175" t="s">
        <v>75</v>
      </c>
      <c r="M173" s="243" t="s">
        <v>60</v>
      </c>
    </row>
    <row r="174" spans="1:14" ht="94.5">
      <c r="A174" s="89" t="s">
        <v>87</v>
      </c>
      <c r="B174" s="31"/>
      <c r="C174" s="16"/>
      <c r="D174" s="7"/>
      <c r="E174" s="75">
        <f t="shared" si="33"/>
        <v>450000</v>
      </c>
      <c r="F174" s="129"/>
      <c r="G174" s="16">
        <v>450000</v>
      </c>
      <c r="H174" s="126"/>
      <c r="I174" s="126"/>
      <c r="J174" s="16"/>
      <c r="K174" s="201"/>
      <c r="L174" s="175" t="s">
        <v>86</v>
      </c>
      <c r="M174" s="243" t="s">
        <v>60</v>
      </c>
    </row>
    <row r="175" spans="1:14" ht="63">
      <c r="A175" s="285" t="s">
        <v>96</v>
      </c>
      <c r="B175" s="31"/>
      <c r="C175" s="16"/>
      <c r="D175" s="7"/>
      <c r="E175" s="75">
        <f t="shared" si="33"/>
        <v>-10101400</v>
      </c>
      <c r="F175" s="129"/>
      <c r="G175" s="129">
        <v>-10101400</v>
      </c>
      <c r="H175" s="131"/>
      <c r="I175" s="131"/>
      <c r="J175" s="129">
        <v>-9966600</v>
      </c>
      <c r="K175" s="211">
        <v>-5070500</v>
      </c>
      <c r="L175" s="177" t="s">
        <v>92</v>
      </c>
      <c r="M175" s="243" t="s">
        <v>60</v>
      </c>
    </row>
    <row r="176" spans="1:14" s="12" customFormat="1" ht="78.75">
      <c r="A176" s="286" t="s">
        <v>93</v>
      </c>
      <c r="B176" s="33"/>
      <c r="C176" s="33"/>
      <c r="D176" s="33"/>
      <c r="E176" s="75">
        <f t="shared" si="33"/>
        <v>10408800</v>
      </c>
      <c r="F176" s="125"/>
      <c r="G176" s="16">
        <v>10408800</v>
      </c>
      <c r="H176" s="16"/>
      <c r="I176" s="16"/>
      <c r="J176" s="129">
        <v>10408800</v>
      </c>
      <c r="K176" s="211">
        <v>10408800</v>
      </c>
      <c r="L176" s="177" t="s">
        <v>82</v>
      </c>
      <c r="M176" s="243" t="s">
        <v>60</v>
      </c>
      <c r="N176" s="17"/>
    </row>
    <row r="177" spans="1:14" s="12" customFormat="1" ht="110.25">
      <c r="A177" s="110" t="s">
        <v>71</v>
      </c>
      <c r="B177" s="33"/>
      <c r="C177" s="33"/>
      <c r="D177" s="33"/>
      <c r="E177" s="75">
        <f t="shared" si="33"/>
        <v>2158400</v>
      </c>
      <c r="F177" s="125"/>
      <c r="G177" s="16">
        <v>2158400</v>
      </c>
      <c r="H177" s="16"/>
      <c r="I177" s="16"/>
      <c r="J177" s="129">
        <v>1934400</v>
      </c>
      <c r="K177" s="211">
        <v>13528800</v>
      </c>
      <c r="L177" s="177" t="s">
        <v>70</v>
      </c>
      <c r="M177" s="243" t="s">
        <v>60</v>
      </c>
      <c r="N177" s="17"/>
    </row>
    <row r="178" spans="1:14" s="12" customFormat="1" ht="78.75">
      <c r="A178" s="88" t="s">
        <v>160</v>
      </c>
      <c r="B178" s="27"/>
      <c r="C178" s="27"/>
      <c r="D178" s="27"/>
      <c r="E178" s="75">
        <f t="shared" ref="E178" si="34">F178+G178+H178+I178</f>
        <v>27959100</v>
      </c>
      <c r="F178" s="256"/>
      <c r="G178" s="129">
        <v>27959100</v>
      </c>
      <c r="H178" s="16"/>
      <c r="I178" s="16"/>
      <c r="J178" s="16">
        <v>27959100</v>
      </c>
      <c r="K178" s="201">
        <v>27959100</v>
      </c>
      <c r="L178" s="177" t="s">
        <v>104</v>
      </c>
      <c r="M178" s="243" t="s">
        <v>60</v>
      </c>
      <c r="N178" s="17"/>
    </row>
    <row r="179" spans="1:14" s="12" customFormat="1" ht="94.5">
      <c r="A179" s="111" t="s">
        <v>81</v>
      </c>
      <c r="B179" s="33"/>
      <c r="C179" s="33"/>
      <c r="D179" s="33"/>
      <c r="E179" s="75">
        <f t="shared" si="33"/>
        <v>3500000</v>
      </c>
      <c r="F179" s="125"/>
      <c r="G179" s="16">
        <v>3500000</v>
      </c>
      <c r="H179" s="16"/>
      <c r="I179" s="16"/>
      <c r="J179" s="129"/>
      <c r="K179" s="211"/>
      <c r="L179" s="177" t="s">
        <v>74</v>
      </c>
      <c r="M179" s="243" t="s">
        <v>60</v>
      </c>
      <c r="N179" s="17"/>
    </row>
    <row r="180" spans="1:14" s="12" customFormat="1" ht="63">
      <c r="A180" s="111" t="s">
        <v>163</v>
      </c>
      <c r="B180" s="33"/>
      <c r="C180" s="33"/>
      <c r="D180" s="33"/>
      <c r="E180" s="75">
        <f>F180+G180+H180+I180</f>
        <v>-31900</v>
      </c>
      <c r="F180" s="125"/>
      <c r="G180" s="129">
        <v>-31900</v>
      </c>
      <c r="H180" s="129"/>
      <c r="I180" s="129"/>
      <c r="J180" s="129">
        <v>-22100</v>
      </c>
      <c r="K180" s="211">
        <v>196700</v>
      </c>
      <c r="L180" s="177" t="s">
        <v>164</v>
      </c>
      <c r="M180" s="243" t="s">
        <v>60</v>
      </c>
      <c r="N180" s="17"/>
    </row>
    <row r="181" spans="1:14" s="12" customFormat="1" ht="78.75">
      <c r="A181" s="111" t="s">
        <v>143</v>
      </c>
      <c r="B181" s="33"/>
      <c r="C181" s="33"/>
      <c r="D181" s="33"/>
      <c r="E181" s="75">
        <f t="shared" si="33"/>
        <v>11200</v>
      </c>
      <c r="F181" s="125"/>
      <c r="G181" s="16">
        <v>11200</v>
      </c>
      <c r="H181" s="16"/>
      <c r="I181" s="16"/>
      <c r="J181" s="16"/>
      <c r="K181" s="201"/>
      <c r="L181" s="175" t="s">
        <v>56</v>
      </c>
      <c r="M181" s="243" t="s">
        <v>60</v>
      </c>
      <c r="N181" s="17"/>
    </row>
    <row r="182" spans="1:14" s="47" customFormat="1" ht="18.75">
      <c r="A182" s="112" t="s">
        <v>68</v>
      </c>
      <c r="B182" s="62"/>
      <c r="C182" s="62"/>
      <c r="D182" s="62"/>
      <c r="E182" s="75">
        <v>-25353289.48</v>
      </c>
      <c r="F182" s="129"/>
      <c r="G182" s="16">
        <f>-25353289.48</f>
        <v>-25353289.48</v>
      </c>
      <c r="H182" s="139"/>
      <c r="I182" s="139"/>
      <c r="J182" s="139"/>
      <c r="K182" s="212"/>
      <c r="L182" s="183"/>
      <c r="M182" s="243"/>
      <c r="N182" s="44"/>
    </row>
    <row r="183" spans="1:14" s="12" customFormat="1" ht="18.75">
      <c r="A183" s="111" t="s">
        <v>172</v>
      </c>
      <c r="B183" s="33"/>
      <c r="C183" s="33"/>
      <c r="D183" s="33"/>
      <c r="E183" s="75">
        <f t="shared" si="33"/>
        <v>1500000</v>
      </c>
      <c r="F183" s="125">
        <f>1500000</f>
        <v>1500000</v>
      </c>
      <c r="G183" s="125"/>
      <c r="H183" s="16"/>
      <c r="I183" s="16"/>
      <c r="J183" s="16"/>
      <c r="K183" s="201"/>
      <c r="L183" s="175"/>
      <c r="M183" s="243"/>
      <c r="N183" s="17"/>
    </row>
    <row r="184" spans="1:14" s="12" customFormat="1" ht="18.75">
      <c r="A184" s="111" t="s">
        <v>173</v>
      </c>
      <c r="B184" s="33"/>
      <c r="C184" s="33"/>
      <c r="D184" s="33"/>
      <c r="E184" s="75">
        <f t="shared" si="33"/>
        <v>974900</v>
      </c>
      <c r="F184" s="125">
        <v>974900</v>
      </c>
      <c r="G184" s="129"/>
      <c r="H184" s="16"/>
      <c r="I184" s="16"/>
      <c r="J184" s="16"/>
      <c r="K184" s="201"/>
      <c r="L184" s="175"/>
      <c r="M184" s="243"/>
      <c r="N184" s="17"/>
    </row>
    <row r="185" spans="1:14" s="12" customFormat="1" ht="63">
      <c r="A185" s="111" t="s">
        <v>186</v>
      </c>
      <c r="B185" s="33"/>
      <c r="C185" s="33"/>
      <c r="D185" s="33"/>
      <c r="E185" s="75">
        <f t="shared" si="33"/>
        <v>680000</v>
      </c>
      <c r="F185" s="125">
        <v>680000</v>
      </c>
      <c r="G185" s="129"/>
      <c r="H185" s="16"/>
      <c r="I185" s="16"/>
      <c r="J185" s="16"/>
      <c r="K185" s="201"/>
      <c r="L185" s="175"/>
      <c r="M185" s="243"/>
      <c r="N185" s="17"/>
    </row>
    <row r="186" spans="1:14" s="12" customFormat="1" ht="31.5">
      <c r="A186" s="88" t="s">
        <v>187</v>
      </c>
      <c r="B186" s="27"/>
      <c r="C186" s="27"/>
      <c r="D186" s="27"/>
      <c r="E186" s="75">
        <f t="shared" si="33"/>
        <v>-1018568</v>
      </c>
      <c r="F186" s="125">
        <v>-1018568</v>
      </c>
      <c r="G186" s="129"/>
      <c r="H186" s="16"/>
      <c r="I186" s="16"/>
      <c r="J186" s="126"/>
      <c r="K186" s="202"/>
      <c r="L186" s="175"/>
      <c r="M186" s="243"/>
      <c r="N186" s="17"/>
    </row>
    <row r="187" spans="1:14" s="12" customFormat="1" ht="78.75">
      <c r="A187" s="88" t="s">
        <v>205</v>
      </c>
      <c r="B187" s="27"/>
      <c r="C187" s="27"/>
      <c r="D187" s="27"/>
      <c r="E187" s="75">
        <f t="shared" si="33"/>
        <v>100000</v>
      </c>
      <c r="F187" s="256"/>
      <c r="G187" s="129">
        <v>100000</v>
      </c>
      <c r="H187" s="16"/>
      <c r="I187" s="16"/>
      <c r="J187" s="16"/>
      <c r="K187" s="201"/>
      <c r="L187" s="175"/>
      <c r="M187" s="17"/>
      <c r="N187" s="17"/>
    </row>
    <row r="188" spans="1:14" s="12" customFormat="1" ht="78.75">
      <c r="A188" s="282" t="s">
        <v>206</v>
      </c>
      <c r="B188" s="43"/>
      <c r="C188" s="43"/>
      <c r="D188" s="43"/>
      <c r="E188" s="75">
        <f t="shared" si="33"/>
        <v>50000</v>
      </c>
      <c r="F188" s="256"/>
      <c r="G188" s="129">
        <v>50000</v>
      </c>
      <c r="H188" s="16"/>
      <c r="I188" s="16"/>
      <c r="J188" s="126"/>
      <c r="K188" s="202"/>
      <c r="L188" s="175"/>
      <c r="M188" s="17"/>
      <c r="N188" s="17"/>
    </row>
    <row r="189" spans="1:14" s="12" customFormat="1">
      <c r="A189" s="88" t="s">
        <v>221</v>
      </c>
      <c r="B189" s="27"/>
      <c r="C189" s="27"/>
      <c r="D189" s="27"/>
      <c r="E189" s="75">
        <f t="shared" si="33"/>
        <v>278520000</v>
      </c>
      <c r="F189" s="125"/>
      <c r="G189" s="129"/>
      <c r="H189" s="16"/>
      <c r="I189" s="16">
        <f>273520000+5000000</f>
        <v>278520000</v>
      </c>
      <c r="J189" s="126"/>
      <c r="K189" s="202"/>
      <c r="L189" s="175"/>
      <c r="M189" s="17"/>
      <c r="N189" s="17"/>
    </row>
    <row r="190" spans="1:14" s="12" customFormat="1" ht="126">
      <c r="A190" s="88" t="s">
        <v>223</v>
      </c>
      <c r="B190" s="27"/>
      <c r="C190" s="27"/>
      <c r="D190" s="27"/>
      <c r="E190" s="75">
        <f t="shared" si="33"/>
        <v>3443466</v>
      </c>
      <c r="F190" s="125"/>
      <c r="G190" s="129"/>
      <c r="H190" s="16">
        <v>3443466</v>
      </c>
      <c r="I190" s="16"/>
      <c r="J190" s="126"/>
      <c r="K190" s="202"/>
      <c r="L190" s="175"/>
      <c r="M190" s="17"/>
      <c r="N190" s="17"/>
    </row>
    <row r="191" spans="1:14" s="12" customFormat="1" ht="63">
      <c r="A191" s="88" t="s">
        <v>222</v>
      </c>
      <c r="B191" s="27"/>
      <c r="C191" s="27"/>
      <c r="D191" s="27"/>
      <c r="E191" s="75">
        <f t="shared" si="33"/>
        <v>2663700</v>
      </c>
      <c r="F191" s="125"/>
      <c r="G191" s="129"/>
      <c r="H191" s="16">
        <v>2663700</v>
      </c>
      <c r="I191" s="16"/>
      <c r="J191" s="125">
        <v>1775800</v>
      </c>
      <c r="K191" s="200">
        <v>1775800</v>
      </c>
      <c r="L191" s="175"/>
      <c r="M191" s="17"/>
      <c r="N191" s="17"/>
    </row>
    <row r="192" spans="1:14" s="12" customFormat="1" ht="63">
      <c r="A192" s="88" t="s">
        <v>217</v>
      </c>
      <c r="B192" s="27"/>
      <c r="C192" s="27"/>
      <c r="D192" s="27"/>
      <c r="E192" s="75">
        <f t="shared" si="33"/>
        <v>318900</v>
      </c>
      <c r="F192" s="125"/>
      <c r="G192" s="16"/>
      <c r="H192" s="16">
        <v>318900</v>
      </c>
      <c r="I192" s="16"/>
      <c r="J192" s="126"/>
      <c r="K192" s="202"/>
      <c r="L192" s="175" t="s">
        <v>226</v>
      </c>
      <c r="M192" s="17" t="s">
        <v>227</v>
      </c>
      <c r="N192" s="17"/>
    </row>
    <row r="193" spans="1:14">
      <c r="A193" s="114" t="s">
        <v>22</v>
      </c>
      <c r="B193" s="51">
        <f>C193+D193</f>
        <v>5183462642</v>
      </c>
      <c r="C193" s="52">
        <f t="shared" ref="C193:K193" si="35">C154+C155</f>
        <v>3287473842</v>
      </c>
      <c r="D193" s="52">
        <f t="shared" si="35"/>
        <v>1895988800</v>
      </c>
      <c r="E193" s="52">
        <f t="shared" si="35"/>
        <v>5486627100.5200005</v>
      </c>
      <c r="F193" s="140">
        <f t="shared" si="35"/>
        <v>3289610174</v>
      </c>
      <c r="G193" s="140">
        <f t="shared" si="35"/>
        <v>1912070860.52</v>
      </c>
      <c r="H193" s="140">
        <f t="shared" si="35"/>
        <v>6426066</v>
      </c>
      <c r="I193" s="140">
        <f t="shared" si="35"/>
        <v>278520000</v>
      </c>
      <c r="J193" s="140">
        <f t="shared" si="35"/>
        <v>5101622359</v>
      </c>
      <c r="K193" s="213">
        <f t="shared" si="35"/>
        <v>5167986209</v>
      </c>
      <c r="L193" s="175"/>
    </row>
    <row r="194" spans="1:14">
      <c r="A194" s="102" t="s">
        <v>34</v>
      </c>
      <c r="B194" s="46">
        <f t="shared" ref="B194:K194" si="36">B193-B151</f>
        <v>-825683482</v>
      </c>
      <c r="C194" s="46">
        <f t="shared" si="36"/>
        <v>-825683482</v>
      </c>
      <c r="D194" s="46">
        <f t="shared" si="36"/>
        <v>0</v>
      </c>
      <c r="E194" s="46">
        <f t="shared" si="36"/>
        <v>-1367536113.2099991</v>
      </c>
      <c r="F194" s="127">
        <f t="shared" si="36"/>
        <v>-1176441844.8699999</v>
      </c>
      <c r="G194" s="127">
        <f t="shared" si="36"/>
        <v>-38104268.339999914</v>
      </c>
      <c r="H194" s="127">
        <f t="shared" si="36"/>
        <v>0</v>
      </c>
      <c r="I194" s="127">
        <f t="shared" si="36"/>
        <v>-152990000</v>
      </c>
      <c r="J194" s="127">
        <f t="shared" si="36"/>
        <v>-141958947</v>
      </c>
      <c r="K194" s="199">
        <f t="shared" si="36"/>
        <v>-115817701</v>
      </c>
      <c r="L194" s="175"/>
    </row>
    <row r="195" spans="1:14">
      <c r="A195" s="113"/>
      <c r="B195" s="54">
        <f>B194+B196</f>
        <v>-800330192.51999998</v>
      </c>
      <c r="C195" s="54">
        <f>C194+C196</f>
        <v>-825683482</v>
      </c>
      <c r="D195" s="54">
        <f>D194+D196</f>
        <v>25353289.48</v>
      </c>
      <c r="E195" s="54">
        <f t="shared" ref="E195:K195" si="37">E194+E196</f>
        <v>0</v>
      </c>
      <c r="F195" s="141">
        <f>F194+F196</f>
        <v>0</v>
      </c>
      <c r="G195" s="141">
        <f t="shared" si="37"/>
        <v>8.1956386566162109E-8</v>
      </c>
      <c r="H195" s="141">
        <f t="shared" si="37"/>
        <v>0</v>
      </c>
      <c r="I195" s="141">
        <f t="shared" si="37"/>
        <v>0</v>
      </c>
      <c r="J195" s="141">
        <f t="shared" si="37"/>
        <v>0</v>
      </c>
      <c r="K195" s="214">
        <f t="shared" si="37"/>
        <v>0</v>
      </c>
      <c r="L195" s="175"/>
    </row>
    <row r="196" spans="1:14">
      <c r="A196" s="115" t="s">
        <v>18</v>
      </c>
      <c r="B196" s="5">
        <f t="shared" ref="B196:K196" si="38">B198+B201</f>
        <v>25353289.48</v>
      </c>
      <c r="C196" s="5">
        <f>C198+C201</f>
        <v>0</v>
      </c>
      <c r="D196" s="5">
        <f t="shared" si="38"/>
        <v>25353289.48</v>
      </c>
      <c r="E196" s="5">
        <f t="shared" si="38"/>
        <v>1367536113.21</v>
      </c>
      <c r="F196" s="126">
        <f t="shared" si="38"/>
        <v>1176441844.8700001</v>
      </c>
      <c r="G196" s="126">
        <f t="shared" si="38"/>
        <v>38104268.339999996</v>
      </c>
      <c r="H196" s="126">
        <f t="shared" si="38"/>
        <v>0</v>
      </c>
      <c r="I196" s="126">
        <f t="shared" si="38"/>
        <v>152990000</v>
      </c>
      <c r="J196" s="126">
        <f t="shared" si="38"/>
        <v>141958947</v>
      </c>
      <c r="K196" s="202">
        <f t="shared" si="38"/>
        <v>115817701</v>
      </c>
      <c r="L196" s="175"/>
    </row>
    <row r="197" spans="1:14">
      <c r="A197" s="113"/>
      <c r="B197" s="7"/>
      <c r="C197" s="27"/>
      <c r="D197" s="27"/>
      <c r="E197" s="7"/>
      <c r="F197" s="16"/>
      <c r="G197" s="16"/>
      <c r="H197" s="16"/>
      <c r="I197" s="126"/>
      <c r="J197" s="16"/>
      <c r="K197" s="201"/>
      <c r="L197" s="175"/>
    </row>
    <row r="198" spans="1:14" s="12" customFormat="1">
      <c r="A198" s="115" t="s">
        <v>45</v>
      </c>
      <c r="B198" s="5">
        <f>B199+B200</f>
        <v>0</v>
      </c>
      <c r="C198" s="5">
        <f>C199+C200</f>
        <v>0</v>
      </c>
      <c r="D198" s="5">
        <f>D199+D200</f>
        <v>0</v>
      </c>
      <c r="E198" s="5">
        <f t="shared" ref="E198:K198" si="39">E199+E200</f>
        <v>0</v>
      </c>
      <c r="F198" s="126">
        <f t="shared" si="39"/>
        <v>0</v>
      </c>
      <c r="G198" s="126">
        <f t="shared" si="39"/>
        <v>0</v>
      </c>
      <c r="H198" s="126">
        <f t="shared" si="39"/>
        <v>0</v>
      </c>
      <c r="I198" s="126">
        <f t="shared" si="39"/>
        <v>0</v>
      </c>
      <c r="J198" s="126">
        <f t="shared" si="39"/>
        <v>0</v>
      </c>
      <c r="K198" s="202">
        <f t="shared" si="39"/>
        <v>0</v>
      </c>
      <c r="L198" s="175"/>
      <c r="M198" s="17"/>
      <c r="N198" s="17"/>
    </row>
    <row r="199" spans="1:14" s="13" customFormat="1">
      <c r="A199" s="116" t="s">
        <v>46</v>
      </c>
      <c r="B199" s="7">
        <f>C199</f>
        <v>0</v>
      </c>
      <c r="C199" s="35">
        <v>0</v>
      </c>
      <c r="D199" s="35"/>
      <c r="E199" s="7">
        <f>F199</f>
        <v>0</v>
      </c>
      <c r="F199" s="40">
        <v>0</v>
      </c>
      <c r="G199" s="40">
        <v>0</v>
      </c>
      <c r="H199" s="40"/>
      <c r="I199" s="40"/>
      <c r="J199" s="40">
        <v>0</v>
      </c>
      <c r="K199" s="215">
        <v>0</v>
      </c>
      <c r="L199" s="184"/>
      <c r="M199" s="14"/>
      <c r="N199" s="14"/>
    </row>
    <row r="200" spans="1:14" s="13" customFormat="1">
      <c r="A200" s="116" t="s">
        <v>50</v>
      </c>
      <c r="B200" s="7">
        <f>C200</f>
        <v>0</v>
      </c>
      <c r="C200" s="35">
        <v>0</v>
      </c>
      <c r="D200" s="35"/>
      <c r="E200" s="7">
        <f>F200</f>
        <v>0</v>
      </c>
      <c r="F200" s="40">
        <v>0</v>
      </c>
      <c r="G200" s="40">
        <v>0</v>
      </c>
      <c r="H200" s="40"/>
      <c r="I200" s="40"/>
      <c r="J200" s="40">
        <v>0</v>
      </c>
      <c r="K200" s="215">
        <v>0</v>
      </c>
      <c r="L200" s="184"/>
      <c r="M200" s="14"/>
      <c r="N200" s="14"/>
    </row>
    <row r="201" spans="1:14" s="13" customFormat="1">
      <c r="A201" s="116" t="s">
        <v>19</v>
      </c>
      <c r="B201" s="7">
        <f>C201+D201</f>
        <v>25353289.48</v>
      </c>
      <c r="C201" s="2">
        <f>C202-C203</f>
        <v>0</v>
      </c>
      <c r="D201" s="2">
        <f>D202-D203</f>
        <v>25353289.48</v>
      </c>
      <c r="E201" s="7">
        <f>F201+G201+H201+I201</f>
        <v>1367536113.21</v>
      </c>
      <c r="F201" s="40">
        <f t="shared" ref="F201:K201" si="40">F202-F203</f>
        <v>1176441844.8700001</v>
      </c>
      <c r="G201" s="40">
        <f t="shared" si="40"/>
        <v>38104268.339999996</v>
      </c>
      <c r="H201" s="40"/>
      <c r="I201" s="40">
        <f t="shared" si="40"/>
        <v>152990000</v>
      </c>
      <c r="J201" s="40">
        <f t="shared" si="40"/>
        <v>141958947</v>
      </c>
      <c r="K201" s="215">
        <f t="shared" si="40"/>
        <v>115817701</v>
      </c>
      <c r="L201" s="184"/>
      <c r="M201" s="14"/>
      <c r="N201" s="14"/>
    </row>
    <row r="202" spans="1:14">
      <c r="A202" s="167" t="s">
        <v>23</v>
      </c>
      <c r="B202" s="168">
        <f>C202+D202</f>
        <v>25353289.48</v>
      </c>
      <c r="C202" s="169"/>
      <c r="D202" s="169">
        <f>D205</f>
        <v>25353289.48</v>
      </c>
      <c r="E202" s="168">
        <f>F202+G202+H202+I202</f>
        <v>1522259075.03</v>
      </c>
      <c r="F202" s="169">
        <v>1329496249.9300001</v>
      </c>
      <c r="G202" s="169">
        <f>G205+G213</f>
        <v>39708420.039999999</v>
      </c>
      <c r="H202" s="170"/>
      <c r="I202" s="170">
        <f>153054405.06</f>
        <v>153054405.06</v>
      </c>
      <c r="J202" s="170">
        <v>141958947</v>
      </c>
      <c r="K202" s="216">
        <v>115817701</v>
      </c>
      <c r="L202" s="175"/>
    </row>
    <row r="203" spans="1:14">
      <c r="A203" s="163" t="s">
        <v>24</v>
      </c>
      <c r="B203" s="164">
        <f>C203+D203</f>
        <v>0</v>
      </c>
      <c r="C203" s="165"/>
      <c r="D203" s="165"/>
      <c r="E203" s="164">
        <f>F203+G203+H203+I203</f>
        <v>154722961.81999999</v>
      </c>
      <c r="F203" s="165">
        <f>503812767.93-350758362.87</f>
        <v>153054405.06</v>
      </c>
      <c r="G203" s="165">
        <f>14355130.56-12750978.86</f>
        <v>1604151.7000000011</v>
      </c>
      <c r="H203" s="166"/>
      <c r="I203" s="166">
        <v>64405.06</v>
      </c>
      <c r="J203" s="166"/>
      <c r="K203" s="217"/>
      <c r="L203" s="175"/>
    </row>
    <row r="204" spans="1:14">
      <c r="A204" s="117" t="s">
        <v>66</v>
      </c>
      <c r="B204" s="53">
        <f>B206+B207+B208+B209+B211+B213+B214</f>
        <v>0</v>
      </c>
      <c r="C204" s="53"/>
      <c r="D204" s="53"/>
      <c r="E204" s="53">
        <f>E206+E207+E208+E209+E211+E213+E214+E210+E212</f>
        <v>543521187.97000003</v>
      </c>
      <c r="F204" s="143"/>
      <c r="G204" s="143"/>
      <c r="H204" s="143">
        <f>H207+H208+H209+H211+H213+H214+H206</f>
        <v>0</v>
      </c>
      <c r="I204" s="143"/>
      <c r="J204" s="143"/>
      <c r="K204" s="218"/>
      <c r="L204" s="175"/>
    </row>
    <row r="205" spans="1:14">
      <c r="A205" s="160" t="s">
        <v>12</v>
      </c>
      <c r="B205" s="159">
        <f>B206+B207+B208+B209+B211</f>
        <v>0</v>
      </c>
      <c r="C205" s="161"/>
      <c r="D205" s="67">
        <f>D206+D207+D208+D209+D211+D212+D213</f>
        <v>25353289.48</v>
      </c>
      <c r="E205" s="67">
        <f>F205+G205</f>
        <v>14355130.559999999</v>
      </c>
      <c r="F205" s="144"/>
      <c r="G205" s="145">
        <f>G206+G207+G208</f>
        <v>14355130.559999999</v>
      </c>
      <c r="H205" s="142">
        <f>H206+H207+H208+H209+H211</f>
        <v>0</v>
      </c>
      <c r="I205" s="142"/>
      <c r="J205" s="144"/>
      <c r="K205" s="219"/>
      <c r="L205" s="185"/>
    </row>
    <row r="206" spans="1:14">
      <c r="A206" s="118" t="s">
        <v>67</v>
      </c>
      <c r="B206" s="79"/>
      <c r="C206" s="79"/>
      <c r="D206" s="68"/>
      <c r="E206" s="68">
        <v>1089151.7</v>
      </c>
      <c r="F206" s="142"/>
      <c r="G206" s="145">
        <v>1089151.7</v>
      </c>
      <c r="H206" s="144"/>
      <c r="I206" s="144"/>
      <c r="J206" s="144"/>
      <c r="K206" s="219"/>
      <c r="L206" s="185"/>
    </row>
    <row r="207" spans="1:14" s="13" customFormat="1">
      <c r="A207" s="119" t="s">
        <v>145</v>
      </c>
      <c r="B207" s="69"/>
      <c r="C207" s="69"/>
      <c r="D207" s="70"/>
      <c r="E207" s="70">
        <v>8530183.1799999997</v>
      </c>
      <c r="F207" s="146"/>
      <c r="G207" s="146">
        <v>8530183.1799999997</v>
      </c>
      <c r="H207" s="146"/>
      <c r="I207" s="144"/>
      <c r="J207" s="146"/>
      <c r="K207" s="220"/>
      <c r="L207" s="186"/>
      <c r="M207" s="14"/>
      <c r="N207" s="14"/>
    </row>
    <row r="208" spans="1:14" s="13" customFormat="1">
      <c r="A208" s="119" t="s">
        <v>144</v>
      </c>
      <c r="B208" s="69"/>
      <c r="C208" s="69"/>
      <c r="D208" s="70"/>
      <c r="E208" s="70">
        <v>4735795.68</v>
      </c>
      <c r="F208" s="146"/>
      <c r="G208" s="146">
        <v>4735795.68</v>
      </c>
      <c r="H208" s="147"/>
      <c r="I208" s="144"/>
      <c r="J208" s="146"/>
      <c r="K208" s="220"/>
      <c r="L208" s="186"/>
      <c r="M208" s="14"/>
      <c r="N208" s="14"/>
    </row>
    <row r="209" spans="1:14" s="13" customFormat="1">
      <c r="A209" s="119" t="s">
        <v>27</v>
      </c>
      <c r="B209" s="69"/>
      <c r="C209" s="69"/>
      <c r="D209" s="70">
        <f>E209+F209</f>
        <v>0</v>
      </c>
      <c r="E209" s="70">
        <f>F209+G209</f>
        <v>0</v>
      </c>
      <c r="F209" s="146"/>
      <c r="G209" s="146"/>
      <c r="H209" s="146"/>
      <c r="I209" s="144"/>
      <c r="J209" s="146"/>
      <c r="K209" s="220"/>
      <c r="L209" s="186"/>
      <c r="M209" s="14"/>
      <c r="N209" s="14"/>
    </row>
    <row r="210" spans="1:14" s="13" customFormat="1">
      <c r="A210" s="119" t="s">
        <v>47</v>
      </c>
      <c r="B210" s="69"/>
      <c r="C210" s="69"/>
      <c r="D210" s="70">
        <f>E210+F210</f>
        <v>0</v>
      </c>
      <c r="E210" s="70">
        <f>F210+G210</f>
        <v>0</v>
      </c>
      <c r="F210" s="146"/>
      <c r="G210" s="146"/>
      <c r="H210" s="146"/>
      <c r="I210" s="144"/>
      <c r="J210" s="146"/>
      <c r="K210" s="220"/>
      <c r="L210" s="186"/>
      <c r="M210" s="14"/>
      <c r="N210" s="14"/>
    </row>
    <row r="211" spans="1:14" s="13" customFormat="1">
      <c r="A211" s="119" t="s">
        <v>38</v>
      </c>
      <c r="B211" s="69"/>
      <c r="C211" s="69"/>
      <c r="D211" s="70"/>
      <c r="E211" s="70"/>
      <c r="F211" s="146"/>
      <c r="G211" s="146"/>
      <c r="H211" s="146"/>
      <c r="I211" s="144"/>
      <c r="J211" s="146"/>
      <c r="K211" s="220"/>
      <c r="L211" s="186"/>
      <c r="M211" s="14"/>
      <c r="N211" s="14"/>
    </row>
    <row r="212" spans="1:14" s="13" customFormat="1">
      <c r="A212" s="119" t="s">
        <v>37</v>
      </c>
      <c r="B212" s="69"/>
      <c r="C212" s="69"/>
      <c r="D212" s="70"/>
      <c r="E212" s="70"/>
      <c r="F212" s="146"/>
      <c r="G212" s="146"/>
      <c r="H212" s="146"/>
      <c r="I212" s="144"/>
      <c r="J212" s="146"/>
      <c r="K212" s="220"/>
      <c r="L212" s="186"/>
      <c r="M212" s="14"/>
      <c r="N212" s="14"/>
    </row>
    <row r="213" spans="1:14" s="13" customFormat="1">
      <c r="A213" s="120" t="s">
        <v>14</v>
      </c>
      <c r="B213" s="71"/>
      <c r="C213" s="71"/>
      <c r="D213" s="70">
        <f>E213+F213</f>
        <v>25353289.48</v>
      </c>
      <c r="E213" s="70">
        <f>F213+G213</f>
        <v>25353289.48</v>
      </c>
      <c r="F213" s="146"/>
      <c r="G213" s="146">
        <v>25353289.48</v>
      </c>
      <c r="H213" s="146"/>
      <c r="I213" s="146"/>
      <c r="J213" s="146"/>
      <c r="K213" s="220"/>
      <c r="L213" s="186"/>
      <c r="M213" s="14"/>
      <c r="N213" s="14"/>
    </row>
    <row r="214" spans="1:14" s="13" customFormat="1">
      <c r="A214" s="121" t="s">
        <v>13</v>
      </c>
      <c r="B214" s="73">
        <f>C214+D214</f>
        <v>0</v>
      </c>
      <c r="C214" s="74"/>
      <c r="D214" s="72"/>
      <c r="E214" s="77">
        <f>F214+G214</f>
        <v>503812767.93000001</v>
      </c>
      <c r="F214" s="148">
        <v>503812767.93000001</v>
      </c>
      <c r="G214" s="149"/>
      <c r="H214" s="149"/>
      <c r="I214" s="149"/>
      <c r="J214" s="149"/>
      <c r="K214" s="221"/>
      <c r="L214" s="187"/>
      <c r="M214" s="14"/>
      <c r="N214" s="14"/>
    </row>
    <row r="215" spans="1:14" s="13" customFormat="1" ht="48" thickBot="1">
      <c r="A215" s="122" t="s">
        <v>28</v>
      </c>
      <c r="B215" s="123"/>
      <c r="C215" s="123"/>
      <c r="D215" s="123"/>
      <c r="E215" s="124" t="s">
        <v>29</v>
      </c>
      <c r="F215" s="150">
        <f>F193*10%</f>
        <v>328961017.40000004</v>
      </c>
      <c r="G215" s="150"/>
      <c r="H215" s="150" t="s">
        <v>39</v>
      </c>
      <c r="I215" s="150" t="s">
        <v>40</v>
      </c>
      <c r="J215" s="150"/>
      <c r="K215" s="222"/>
      <c r="L215" s="188"/>
      <c r="M215" s="14"/>
      <c r="N215" s="14"/>
    </row>
    <row r="216" spans="1:14">
      <c r="F216" s="151"/>
      <c r="G216" s="151"/>
      <c r="H216" s="151"/>
      <c r="I216" s="151"/>
      <c r="J216" s="151"/>
      <c r="K216" s="151"/>
    </row>
    <row r="217" spans="1:14">
      <c r="F217" s="151"/>
      <c r="G217" s="151"/>
      <c r="H217" s="151"/>
      <c r="I217" s="151"/>
      <c r="J217" s="151"/>
      <c r="K217" s="151"/>
    </row>
    <row r="218" spans="1:14">
      <c r="F218" s="151"/>
      <c r="G218" s="151"/>
      <c r="H218" s="151"/>
      <c r="I218" s="151"/>
      <c r="J218" s="151"/>
      <c r="K218" s="151"/>
    </row>
    <row r="219" spans="1:14">
      <c r="F219" s="151"/>
      <c r="G219" s="151"/>
      <c r="H219" s="151"/>
      <c r="I219" s="151"/>
      <c r="J219" s="151"/>
      <c r="K219" s="151"/>
    </row>
    <row r="220" spans="1:14">
      <c r="F220" s="151"/>
      <c r="G220" s="151"/>
      <c r="H220" s="151"/>
      <c r="I220" s="151"/>
      <c r="J220" s="151"/>
      <c r="K220" s="151"/>
    </row>
    <row r="221" spans="1:14">
      <c r="F221" s="151"/>
      <c r="G221" s="151"/>
      <c r="H221" s="151"/>
      <c r="I221" s="151"/>
      <c r="J221" s="151"/>
      <c r="K221" s="151"/>
    </row>
    <row r="222" spans="1:14">
      <c r="A222" s="20"/>
      <c r="B222" s="36"/>
      <c r="C222" s="36"/>
      <c r="D222" s="36"/>
      <c r="F222" s="151"/>
      <c r="G222" s="151"/>
      <c r="H222" s="151"/>
      <c r="I222" s="151"/>
      <c r="J222" s="151"/>
      <c r="K222" s="151"/>
    </row>
    <row r="223" spans="1:14">
      <c r="F223" s="151"/>
      <c r="G223" s="151"/>
      <c r="H223" s="151"/>
      <c r="I223" s="151"/>
      <c r="J223" s="151"/>
      <c r="K223" s="151"/>
    </row>
    <row r="224" spans="1:14">
      <c r="F224" s="151"/>
      <c r="G224" s="151"/>
      <c r="H224" s="151"/>
      <c r="I224" s="151"/>
      <c r="J224" s="151"/>
      <c r="K224" s="151"/>
    </row>
    <row r="225" spans="1:14" s="13" customFormat="1">
      <c r="A225" s="21"/>
      <c r="B225" s="37"/>
      <c r="C225" s="37"/>
      <c r="D225" s="37"/>
      <c r="E225" s="3"/>
      <c r="F225" s="152"/>
      <c r="G225" s="152"/>
      <c r="H225" s="152"/>
      <c r="I225" s="152"/>
      <c r="J225" s="152"/>
      <c r="K225" s="152"/>
      <c r="L225" s="39"/>
      <c r="M225" s="14"/>
      <c r="N225" s="14"/>
    </row>
    <row r="226" spans="1:14">
      <c r="F226" s="151"/>
      <c r="G226" s="151"/>
      <c r="H226" s="151"/>
      <c r="I226" s="151"/>
      <c r="J226" s="151"/>
      <c r="K226" s="151"/>
    </row>
    <row r="227" spans="1:14">
      <c r="F227" s="151"/>
      <c r="G227" s="151"/>
      <c r="H227" s="151"/>
      <c r="I227" s="151"/>
      <c r="J227" s="151"/>
      <c r="K227" s="151"/>
    </row>
    <row r="228" spans="1:14">
      <c r="F228" s="151"/>
      <c r="G228" s="151"/>
      <c r="H228" s="151"/>
      <c r="I228" s="151"/>
      <c r="J228" s="151"/>
      <c r="K228" s="151"/>
    </row>
    <row r="229" spans="1:14">
      <c r="F229" s="151"/>
      <c r="G229" s="151"/>
      <c r="H229" s="151"/>
      <c r="I229" s="151"/>
      <c r="J229" s="151"/>
      <c r="K229" s="151"/>
    </row>
    <row r="230" spans="1:14">
      <c r="F230" s="151"/>
      <c r="G230" s="151"/>
      <c r="H230" s="151"/>
      <c r="I230" s="151"/>
      <c r="J230" s="151"/>
      <c r="K230" s="151"/>
    </row>
    <row r="231" spans="1:14">
      <c r="F231" s="151"/>
      <c r="G231" s="151"/>
      <c r="H231" s="151"/>
      <c r="I231" s="151"/>
      <c r="J231" s="151"/>
      <c r="K231" s="151"/>
    </row>
    <row r="232" spans="1:14">
      <c r="F232" s="151"/>
      <c r="G232" s="151"/>
      <c r="H232" s="151"/>
      <c r="I232" s="151"/>
      <c r="J232" s="151"/>
      <c r="K232" s="151"/>
    </row>
    <row r="233" spans="1:14">
      <c r="F233" s="151"/>
      <c r="G233" s="151"/>
      <c r="H233" s="151"/>
      <c r="I233" s="151"/>
      <c r="J233" s="151"/>
      <c r="K233" s="151"/>
    </row>
    <row r="234" spans="1:14">
      <c r="F234" s="151"/>
      <c r="G234" s="151"/>
      <c r="H234" s="151"/>
      <c r="I234" s="151"/>
      <c r="J234" s="151"/>
      <c r="K234" s="151"/>
    </row>
    <row r="235" spans="1:14">
      <c r="F235" s="151"/>
      <c r="G235" s="151"/>
      <c r="H235" s="151"/>
      <c r="I235" s="151"/>
      <c r="J235" s="151"/>
      <c r="K235" s="151"/>
    </row>
    <row r="236" spans="1:14">
      <c r="A236" s="22"/>
      <c r="F236" s="151"/>
      <c r="G236" s="151"/>
      <c r="H236" s="151"/>
      <c r="I236" s="151"/>
      <c r="J236" s="151"/>
      <c r="K236" s="151"/>
    </row>
    <row r="237" spans="1:14" s="13" customFormat="1">
      <c r="A237" s="21"/>
      <c r="B237" s="37"/>
      <c r="C237" s="37"/>
      <c r="D237" s="37"/>
      <c r="E237" s="3"/>
      <c r="F237" s="152"/>
      <c r="G237" s="152"/>
      <c r="H237" s="152"/>
      <c r="I237" s="152"/>
      <c r="J237" s="152"/>
      <c r="K237" s="152"/>
      <c r="L237" s="39"/>
      <c r="M237" s="14"/>
      <c r="N237" s="14"/>
    </row>
    <row r="238" spans="1:14" s="13" customFormat="1">
      <c r="A238" s="21"/>
      <c r="B238" s="37"/>
      <c r="C238" s="37"/>
      <c r="D238" s="37"/>
      <c r="E238" s="3"/>
      <c r="F238" s="152"/>
      <c r="G238" s="152"/>
      <c r="H238" s="152"/>
      <c r="I238" s="152"/>
      <c r="J238" s="152"/>
      <c r="K238" s="152"/>
      <c r="L238" s="39"/>
      <c r="M238" s="14"/>
      <c r="N238" s="14"/>
    </row>
    <row r="239" spans="1:14">
      <c r="F239" s="151"/>
      <c r="G239" s="151"/>
      <c r="H239" s="151"/>
      <c r="I239" s="151"/>
      <c r="J239" s="151"/>
      <c r="K239" s="151"/>
    </row>
    <row r="240" spans="1:14">
      <c r="F240" s="151"/>
      <c r="G240" s="151"/>
      <c r="H240" s="151"/>
      <c r="I240" s="151"/>
      <c r="J240" s="151"/>
      <c r="K240" s="151"/>
    </row>
    <row r="241" spans="6:11">
      <c r="F241" s="151"/>
      <c r="G241" s="151"/>
      <c r="H241" s="151"/>
      <c r="I241" s="151"/>
      <c r="J241" s="151"/>
      <c r="K241" s="151"/>
    </row>
    <row r="242" spans="6:11">
      <c r="F242" s="151"/>
      <c r="G242" s="151"/>
      <c r="H242" s="151"/>
      <c r="I242" s="151"/>
      <c r="J242" s="151"/>
      <c r="K242" s="151"/>
    </row>
    <row r="243" spans="6:11">
      <c r="F243" s="151"/>
      <c r="G243" s="151"/>
      <c r="H243" s="151"/>
      <c r="I243" s="151"/>
      <c r="J243" s="151"/>
      <c r="K243" s="151"/>
    </row>
    <row r="244" spans="6:11">
      <c r="F244" s="151"/>
      <c r="G244" s="151"/>
      <c r="H244" s="151"/>
      <c r="I244" s="151"/>
      <c r="J244" s="151"/>
      <c r="K244" s="151"/>
    </row>
    <row r="245" spans="6:11">
      <c r="F245" s="151"/>
      <c r="G245" s="151"/>
      <c r="H245" s="151"/>
      <c r="I245" s="151"/>
      <c r="J245" s="151"/>
      <c r="K245" s="151"/>
    </row>
    <row r="246" spans="6:11">
      <c r="F246" s="151"/>
      <c r="G246" s="151"/>
      <c r="H246" s="151"/>
      <c r="I246" s="151"/>
      <c r="J246" s="151"/>
      <c r="K246" s="151"/>
    </row>
  </sheetData>
  <customSheetViews>
    <customSheetView guid="{678A9D6A-CD2F-4FC5-ADAB-B9CA298D42A2}" showPageBreaks="1" fitToPage="1" hiddenColumns="1" view="pageBreakPreview">
      <pane xSplit="3" ySplit="4" topLeftCell="H44" activePane="bottomRight" state="frozen"/>
      <selection pane="bottomRight" activeCell="L49" sqref="L49"/>
      <pageMargins left="0.59055118110236227" right="0" top="0" bottom="0" header="0" footer="0"/>
      <pageSetup paperSize="9" scale="45" fitToHeight="9" orientation="landscape" r:id="rId1"/>
      <headerFooter alignWithMargins="0"/>
    </customSheetView>
    <customSheetView guid="{9D973A29-B18A-4300-8735-40F4D5040C33}" showPageBreaks="1" printArea="1" hiddenColumns="1" view="pageBreakPreview">
      <pane xSplit="3" ySplit="4" topLeftCell="E173" activePane="bottomRight" state="frozen"/>
      <selection pane="bottomRight" activeCell="G179" activeCellId="2" sqref="G148:G172 G178 G179"/>
      <pageMargins left="0" right="0" top="0" bottom="0" header="0" footer="0"/>
      <pageSetup paperSize="9" scale="71" fitToHeight="0" orientation="landscape" r:id="rId2"/>
      <headerFooter alignWithMargins="0"/>
    </customSheetView>
    <customSheetView guid="{35230852-6216-4033-A6A0-068713DB5E2D}" scale="115" showPageBreaks="1" view="pageBreakPreview">
      <pane xSplit="1" ySplit="4" topLeftCell="B35" activePane="bottomRight" state="frozen"/>
      <selection pane="bottomRight" activeCell="D39" activeCellId="3" sqref="D36 D37 D38 D39"/>
      <pageMargins left="0.82677165354330717" right="0" top="0" bottom="0" header="0" footer="0"/>
      <pageSetup paperSize="9" scale="62" fitToHeight="14" orientation="landscape" r:id="rId3"/>
      <headerFooter alignWithMargins="0"/>
    </customSheetView>
    <customSheetView guid="{0D5BD890-960B-4D50-B5EC-89017F4627EC}" showPageBreaks="1" view="pageBreakPreview" showRuler="0">
      <pane xSplit="1" ySplit="4" topLeftCell="B116" activePane="bottomRight" state="frozen"/>
      <selection pane="bottomRight" activeCell="A121" sqref="A121"/>
      <colBreaks count="2" manualBreakCount="2">
        <brk id="4" max="147" man="1"/>
        <brk id="6" max="1048575" man="1"/>
      </colBreaks>
      <pageMargins left="0.44" right="0" top="0" bottom="0" header="0" footer="0"/>
      <pageSetup paperSize="9" scale="60" fitToHeight="14" orientation="portrait" r:id="rId4"/>
      <headerFooter alignWithMargins="0"/>
    </customSheetView>
    <customSheetView guid="{9EA594CF-A6B0-4DFA-8350-EDDCBE152AB4}" showPageBreaks="1" fitToPage="1" printArea="1" view="pageBreakPreview" showRuler="0">
      <pane xSplit="1" ySplit="5" topLeftCell="B6" activePane="bottomRight" state="frozen"/>
      <selection pane="bottomRight" activeCell="A34" sqref="A34"/>
      <pageMargins left="0.44" right="0" top="0" bottom="0" header="0" footer="0"/>
      <pageSetup paperSize="9" scale="53" fitToHeight="14" orientation="landscape" r:id="rId5"/>
      <headerFooter alignWithMargins="0"/>
    </customSheetView>
    <customSheetView guid="{BA6A1FD8-C4D7-4C4D-A889-9C6DD90B54C5}" showPageBreaks="1" fitToPage="1" printArea="1" showRuler="0">
      <pane ySplit="5" topLeftCell="A117" activePane="bottomLeft" state="frozen"/>
      <selection pane="bottomLeft" activeCell="D191" sqref="D191:D198"/>
      <rowBreaks count="11" manualBreakCount="11">
        <brk id="35" max="5" man="1"/>
        <brk id="37" max="5" man="1"/>
        <brk id="61" max="5" man="1"/>
        <brk id="65" max="5" man="1"/>
        <brk id="89" max="5" man="1"/>
        <brk id="104" max="5" man="1"/>
        <brk id="161" max="5" man="1"/>
        <brk id="162" max="5" man="1"/>
        <brk id="193" max="5" man="1"/>
        <brk id="194" max="5" man="1"/>
        <brk id="198" max="5" man="1"/>
      </rowBreaks>
      <pageMargins left="0.75" right="0.75" top="1" bottom="1" header="0.5" footer="0.5"/>
      <pageSetup paperSize="9" scale="39" fitToHeight="6" orientation="portrait" r:id="rId6"/>
      <headerFooter alignWithMargins="0"/>
    </customSheetView>
    <customSheetView guid="{CF5649B8-37B5-47E7-8693-CA74E19C235B}" showPageBreaks="1" fitToPage="1" printArea="1">
      <pane ySplit="5" topLeftCell="A193" activePane="bottomLeft" state="frozen"/>
      <selection pane="bottomLeft" activeCell="D192" sqref="D192"/>
      <rowBreaks count="10" manualBreakCount="10">
        <brk id="33" max="5" man="1"/>
        <brk id="38" max="5" man="1"/>
        <brk id="59" max="5" man="1"/>
        <brk id="65" max="5" man="1"/>
        <brk id="89" max="5" man="1"/>
        <brk id="103" max="5" man="1"/>
        <brk id="160" max="5" man="1"/>
        <brk id="162" max="5" man="1"/>
        <brk id="193" max="5" man="1"/>
        <brk id="197" max="5" man="1"/>
      </rowBreaks>
      <pageMargins left="0.75" right="0.75" top="1" bottom="1" header="0.5" footer="0.5"/>
      <pageSetup paperSize="9" scale="39" fitToHeight="6" orientation="portrait" r:id="rId7"/>
      <headerFooter alignWithMargins="0"/>
    </customSheetView>
    <customSheetView guid="{315EB68F-C10E-4E13-8D36-4E5DF58D465A}" showPageBreaks="1" fitToPage="1" showRuler="0" topLeftCell="A211">
      <selection activeCell="B225" sqref="B225"/>
      <pageMargins left="0.55118110236220474" right="0.15748031496062992" top="0.39370078740157483" bottom="0.19685039370078741" header="0.11811023622047245" footer="0.11811023622047245"/>
      <pageSetup paperSize="9" scale="32" fitToHeight="0" orientation="portrait" r:id="rId8"/>
      <headerFooter alignWithMargins="0"/>
    </customSheetView>
    <customSheetView guid="{C249F1C0-5F87-4903-9107-68771F7F1656}" showPageBreaks="1" fitToPage="1" printArea="1" hiddenRows="1" hiddenColumns="1" showRuler="0" topLeftCell="A64">
      <selection activeCell="C75" sqref="C75"/>
      <pageMargins left="0.75" right="0.75" top="1" bottom="1" header="0.5" footer="0.5"/>
      <pageSetup paperSize="9" scale="59" fitToHeight="0" orientation="portrait" r:id="rId9"/>
      <headerFooter alignWithMargins="0"/>
    </customSheetView>
    <customSheetView guid="{9D51F868-3843-46D7-815D-F981066D16CF}" showPageBreaks="1" fitToPage="1" hiddenColumns="1" showRuler="0">
      <pane ySplit="5" topLeftCell="A75" activePane="bottomLeft" state="frozen"/>
      <selection pane="bottomLeft" activeCell="K78" sqref="K78"/>
      <pageMargins left="0.75" right="0.75" top="1" bottom="1" header="0.5" footer="0.5"/>
      <pageSetup paperSize="9" scale="50" fitToHeight="0" orientation="portrait" r:id="rId10"/>
      <headerFooter alignWithMargins="0"/>
    </customSheetView>
    <customSheetView guid="{C12ECCB3-7E0E-4612-AFEC-78E64777E49A}" showPageBreaks="1" fitToPage="1" hiddenColumns="1" view="pageBreakPreview" showRuler="0">
      <pane xSplit="1" ySplit="5" topLeftCell="B6" activePane="bottomRight" state="frozen"/>
      <selection pane="bottomRight" activeCell="C124" sqref="C124"/>
      <pageMargins left="0.78740157480314965" right="0" top="0" bottom="0" header="0" footer="0"/>
      <pageSetup paperSize="9" scale="83" fitToHeight="14" orientation="landscape" r:id="rId11"/>
      <headerFooter alignWithMargins="0"/>
    </customSheetView>
    <customSheetView guid="{773C9A6D-D94C-4F11-A27E-04EF47427F4D}" showPageBreaks="1" fitToPage="1" printArea="1" showAutoFilter="1" hiddenRows="1" view="pageBreakPreview" showRuler="0">
      <pane xSplit="1" ySplit="4" topLeftCell="C134" activePane="bottomRight" state="frozen"/>
      <selection pane="bottomRight" activeCell="A75" sqref="A75:IV75"/>
      <colBreaks count="1" manualBreakCount="1">
        <brk id="6" max="160" man="1"/>
      </colBreaks>
      <pageMargins left="0.43307086614173229" right="0" top="0" bottom="0" header="0" footer="0"/>
      <pageSetup paperSize="9" scale="63" fitToHeight="0" orientation="landscape" r:id="rId12"/>
      <headerFooter alignWithMargins="0"/>
      <autoFilter ref="B1:I1"/>
    </customSheetView>
    <customSheetView guid="{6FF5B27E-53D8-42A1-BAA4-129DC52332D6}" showPageBreaks="1" showAutoFilter="1" view="pageBreakPreview" showRuler="0">
      <pane xSplit="2" ySplit="4" topLeftCell="D29" activePane="bottomRight" state="frozen"/>
      <selection pane="bottomRight" activeCell="D30" sqref="D30"/>
      <pageMargins left="0.59055118110236227" right="0" top="0" bottom="0" header="0" footer="0"/>
      <pageSetup paperSize="9" scale="11" fitToHeight="5" orientation="portrait" r:id="rId13"/>
      <headerFooter alignWithMargins="0"/>
      <autoFilter ref="B1:K1"/>
    </customSheetView>
    <customSheetView guid="{93C01840-E025-4C00-A8DE-5BD6E9A42532}" showPageBreaks="1" fitToPage="1" view="pageBreakPreview" showRuler="0">
      <pane xSplit="2" ySplit="4" topLeftCell="G41" activePane="bottomRight" state="frozen"/>
      <selection pane="bottomRight" activeCell="L45" sqref="L45"/>
      <pageMargins left="0.59055118110236227" right="0" top="0" bottom="0" header="0" footer="0"/>
      <pageSetup paperSize="9" scale="32" fitToHeight="5" orientation="portrait" r:id="rId14"/>
      <headerFooter alignWithMargins="0"/>
    </customSheetView>
    <customSheetView guid="{BCCBEA4F-0D7A-4A17-8829-58A9F53F9252}" showPageBreaks="1" printArea="1" hiddenRows="1" hiddenColumns="1" view="pageBreakPreview">
      <selection activeCell="A22" sqref="A22:IV22"/>
      <pageMargins left="0.39370078740157483" right="0" top="0" bottom="0" header="0" footer="0"/>
      <pageSetup paperSize="9" scale="75" fitToHeight="0" orientation="landscape" horizontalDpi="4294967295" verticalDpi="4294967295" r:id="rId15"/>
      <headerFooter alignWithMargins="0"/>
    </customSheetView>
    <customSheetView guid="{E85C3412-194D-4E48-843B-BE6310A493AC}" showPageBreaks="1" fitToPage="1" view="pageBreakPreview">
      <pane xSplit="2" ySplit="4" topLeftCell="G11" activePane="bottomRight" state="frozen"/>
      <selection pane="bottomRight" activeCell="M21" sqref="M21"/>
      <pageMargins left="0.59055118110236227" right="0" top="0" bottom="0" header="0" footer="0"/>
      <pageSetup paperSize="9" scale="22" fitToHeight="5" orientation="portrait" r:id="rId16"/>
      <headerFooter alignWithMargins="0"/>
    </customSheetView>
    <customSheetView guid="{88C336E2-DEA0-4FEC-A5C4-66485F95BE03}" showPageBreaks="1" fitToPage="1" hiddenRows="1" view="pageBreakPreview">
      <pane xSplit="1" ySplit="4" topLeftCell="B119" activePane="bottomRight" state="frozen"/>
      <selection pane="bottomRight" activeCell="A222" sqref="A222:XFD256"/>
      <pageMargins left="0.44" right="0" top="0" bottom="0" header="0" footer="0"/>
      <pageSetup paperSize="9" scale="33" fitToHeight="14" orientation="landscape" r:id="rId17"/>
      <headerFooter alignWithMargins="0"/>
    </customSheetView>
    <customSheetView guid="{F16D28B9-753F-4983-9882-083BB1819B3B}" showPageBreaks="1" view="pageBreakPreview">
      <pane xSplit="1" ySplit="4" topLeftCell="D229" activePane="bottomRight" state="frozen"/>
      <selection pane="bottomRight" activeCell="M230" sqref="M230"/>
      <pageMargins left="0.59055118110236227" right="0" top="0" bottom="0" header="0" footer="0"/>
      <pageSetup paperSize="9" scale="11" fitToHeight="5" orientation="portrait" r:id="rId18"/>
      <headerFooter alignWithMargins="0"/>
    </customSheetView>
    <customSheetView guid="{628CE822-C2EF-47B9-A88D-DD60521BD79B}" showPageBreaks="1" fitToPage="1" printArea="1" view="pageBreakPreview">
      <pane xSplit="1" ySplit="4" topLeftCell="B155" activePane="bottomRight" state="frozen"/>
      <selection pane="bottomRight" activeCell="A25" sqref="A25"/>
      <rowBreaks count="3" manualBreakCount="3">
        <brk id="52" max="10" man="1"/>
        <brk id="67" max="10" man="1"/>
        <brk id="93" max="10" man="1"/>
      </rowBreaks>
      <pageMargins left="0.59055118110236227" right="0" top="0" bottom="0" header="0" footer="0"/>
      <pageSetup paperSize="9" scale="50" fitToHeight="10" orientation="landscape" r:id="rId19"/>
      <headerFooter alignWithMargins="0"/>
    </customSheetView>
    <customSheetView guid="{F1EA1655-D6DE-4489-A709-6FDA0CED3DCA}" showPageBreaks="1" printArea="1" view="pageBreakPreview">
      <pane xSplit="2" ySplit="4" topLeftCell="F65" activePane="bottomRight" state="frozen"/>
      <selection pane="bottomRight" activeCell="B68" sqref="B68"/>
      <colBreaks count="1" manualBreakCount="1">
        <brk id="12" max="1048575" man="1"/>
      </colBreaks>
      <pageMargins left="0.59055118110236227" right="0" top="0" bottom="0" header="0" footer="0"/>
      <pageSetup paperSize="9" scale="47" fitToHeight="5" orientation="landscape" r:id="rId20"/>
      <headerFooter alignWithMargins="0"/>
    </customSheetView>
  </customSheetViews>
  <mergeCells count="1">
    <mergeCell ref="B6:D6"/>
  </mergeCells>
  <phoneticPr fontId="4" type="noConversion"/>
  <pageMargins left="0.59055118110236227" right="0" top="0" bottom="0" header="0" footer="0"/>
  <pageSetup paperSize="9" scale="45" fitToHeight="9" orientation="landscape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крайний вариант</vt:lpstr>
    </vt:vector>
  </TitlesOfParts>
  <Company>Excel Development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Татьяна А. Фоменко</cp:lastModifiedBy>
  <cp:lastPrinted>2024-02-20T02:22:55Z</cp:lastPrinted>
  <dcterms:created xsi:type="dcterms:W3CDTF">1996-10-08T23:32:33Z</dcterms:created>
  <dcterms:modified xsi:type="dcterms:W3CDTF">2024-02-28T04:32:27Z</dcterms:modified>
</cp:coreProperties>
</file>